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msacpe.sharepoint.com/sites/SDAL/Documentos compartidos/DAL/1. PROCESOS/2026/08 - Concurso Público de Consultoría de Obra/CP CON-1-2026-AMSAC-1 CONST OBRA SUPERV OBRA CARIDAD/1. EPOM/Nuevo_TDR_Superv/"/>
    </mc:Choice>
  </mc:AlternateContent>
  <xr:revisionPtr revIDLastSave="1189" documentId="8_{2E493FD6-C21B-4BA3-98B5-5BA3F79EC79F}" xr6:coauthVersionLast="47" xr6:coauthVersionMax="47" xr10:uidLastSave="{B3BDC7B0-BCA2-4043-8956-594E7F6398E6}"/>
  <bookViews>
    <workbookView xWindow="-120" yWindow="-120" windowWidth="29040" windowHeight="15720" tabRatio="990" xr2:uid="{E9BFEB88-F6E3-402F-B2C1-06A2FD8AC54A}"/>
  </bookViews>
  <sheets>
    <sheet name="1. Resumen" sheetId="22" r:id="rId1"/>
    <sheet name="2. Superv. Directa" sheetId="3" r:id="rId2"/>
    <sheet name="3. Recepción Obra" sheetId="21" r:id="rId3"/>
    <sheet name="4. Puesta Servicio" sheetId="19" r:id="rId4"/>
    <sheet name="5. Liquidación" sheetId="9" r:id="rId5"/>
    <sheet name="6. GG Liq." sheetId="23" r:id="rId6"/>
    <sheet name="Epp" sheetId="8" r:id="rId7"/>
    <sheet name="Financieros" sheetId="17" r:id="rId8"/>
    <sheet name="Costos x rev. document" sheetId="14" r:id="rId9"/>
    <sheet name="Permanencia" sheetId="20" r:id="rId10"/>
  </sheets>
  <definedNames>
    <definedName name="_xlnm.Print_Area" localSheetId="0">'1. Resumen'!$A$1:$G$36</definedName>
    <definedName name="_xlnm.Print_Area" localSheetId="1">'2. Superv. Directa'!$A$1:$I$100</definedName>
    <definedName name="_xlnm.Print_Area" localSheetId="2">'3. Recepción Obra'!$A$1:$K$76</definedName>
    <definedName name="_xlnm.Print_Area" localSheetId="3">'4. Puesta Servicio'!$A$1:$K$76</definedName>
    <definedName name="_xlnm.Print_Area" localSheetId="4">'5. Liquidación'!$A$1:$H$31</definedName>
    <definedName name="_xlnm.Print_Area" localSheetId="5">'6. GG Liq.'!$A$1:$H$16</definedName>
    <definedName name="_xlnm.Print_Area" localSheetId="8">'Costos x rev. document'!$B$1:$I$32</definedName>
    <definedName name="_xlnm.Print_Area" localSheetId="6">Epp!$A$1:$G$29</definedName>
    <definedName name="_xlnm.Print_Area" localSheetId="7">Financieros!$A$1:$I$29</definedName>
    <definedName name="_xlnm.Print_Titles" localSheetId="1">'2. Superv. Directa'!$1:$12</definedName>
    <definedName name="_xlnm.Print_Titles" localSheetId="2">'3. Recepción Obra'!$1:$14</definedName>
    <definedName name="_xlnm.Print_Titles" localSheetId="3">'4. Puesta Servicio'!$2:$14</definedName>
    <definedName name="_xlnm.Print_Titles" localSheetId="4">'5. Liquidación'!$2:$9</definedName>
    <definedName name="_xlnm.Print_Titles" localSheetId="5">'6. GG Liq.'!$2:$9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9" l="1"/>
  <c r="H11" i="14"/>
  <c r="J35" i="19"/>
  <c r="J26" i="21"/>
  <c r="H12" i="23"/>
  <c r="A12" i="23"/>
  <c r="A12" i="9" l="1"/>
  <c r="A13" i="9" s="1"/>
  <c r="A14" i="9" s="1"/>
  <c r="A15" i="9" s="1"/>
  <c r="A16" i="9" s="1"/>
  <c r="A17" i="9" s="1"/>
  <c r="A18" i="9" s="1"/>
  <c r="A19" i="9" s="1"/>
  <c r="A20" i="9" s="1"/>
  <c r="A21" i="9" s="1"/>
  <c r="I30" i="3" l="1"/>
  <c r="G17" i="19"/>
  <c r="G66" i="21"/>
  <c r="K66" i="21" s="1"/>
  <c r="G65" i="21"/>
  <c r="K65" i="21" s="1"/>
  <c r="G64" i="21"/>
  <c r="K64" i="21" s="1"/>
  <c r="G63" i="21"/>
  <c r="K63" i="21" s="1"/>
  <c r="G62" i="21"/>
  <c r="K62" i="21" s="1"/>
  <c r="G58" i="21"/>
  <c r="G57" i="21"/>
  <c r="J49" i="21"/>
  <c r="G49" i="21"/>
  <c r="F49" i="21"/>
  <c r="G48" i="21"/>
  <c r="F48" i="21"/>
  <c r="J47" i="21"/>
  <c r="G47" i="21"/>
  <c r="F47" i="21"/>
  <c r="G43" i="21"/>
  <c r="K43" i="21" s="1"/>
  <c r="G42" i="21"/>
  <c r="G41" i="21"/>
  <c r="G40" i="21"/>
  <c r="F40" i="21"/>
  <c r="G39" i="21"/>
  <c r="F39" i="21"/>
  <c r="G35" i="21"/>
  <c r="J34" i="21"/>
  <c r="G34" i="21"/>
  <c r="K34" i="21" s="1"/>
  <c r="J33" i="21"/>
  <c r="G33" i="21"/>
  <c r="J32" i="21"/>
  <c r="G32" i="21"/>
  <c r="F32" i="21"/>
  <c r="J31" i="21"/>
  <c r="G31" i="21"/>
  <c r="F31" i="21"/>
  <c r="J30" i="21"/>
  <c r="G30" i="21"/>
  <c r="J29" i="21"/>
  <c r="G29" i="21"/>
  <c r="F29" i="21"/>
  <c r="J28" i="21"/>
  <c r="G28" i="21"/>
  <c r="J27" i="21"/>
  <c r="G27" i="21"/>
  <c r="F27" i="21"/>
  <c r="G26" i="21"/>
  <c r="J25" i="21"/>
  <c r="G25" i="21"/>
  <c r="J21" i="21"/>
  <c r="G21" i="21"/>
  <c r="J20" i="21"/>
  <c r="G20" i="21"/>
  <c r="J19" i="21"/>
  <c r="G19" i="21"/>
  <c r="J18" i="21"/>
  <c r="G18" i="21"/>
  <c r="J17" i="21"/>
  <c r="G17" i="21"/>
  <c r="J16" i="21"/>
  <c r="G16" i="21"/>
  <c r="B5" i="21"/>
  <c r="K67" i="21" l="1"/>
  <c r="K25" i="21"/>
  <c r="K33" i="21"/>
  <c r="K18" i="21"/>
  <c r="K27" i="21"/>
  <c r="K28" i="21"/>
  <c r="K26" i="21"/>
  <c r="K17" i="21"/>
  <c r="K41" i="21"/>
  <c r="K19" i="21"/>
  <c r="K42" i="21"/>
  <c r="K20" i="21"/>
  <c r="K31" i="21"/>
  <c r="K30" i="21"/>
  <c r="K29" i="21"/>
  <c r="K47" i="21"/>
  <c r="K49" i="21"/>
  <c r="K21" i="21"/>
  <c r="K32" i="21"/>
  <c r="K39" i="21"/>
  <c r="K16" i="21"/>
  <c r="K35" i="21"/>
  <c r="K36" i="21" l="1"/>
  <c r="K22" i="21"/>
  <c r="J53" i="21" s="1"/>
  <c r="K53" i="21" s="1"/>
  <c r="K54" i="21" s="1"/>
  <c r="I16" i="3" l="1"/>
  <c r="K20" i="20"/>
  <c r="H41" i="20"/>
  <c r="G41" i="20"/>
  <c r="F41" i="20"/>
  <c r="E41" i="20"/>
  <c r="D41" i="20"/>
  <c r="C41" i="20"/>
  <c r="D56" i="3"/>
  <c r="C20" i="20"/>
  <c r="C21" i="20"/>
  <c r="I24" i="3"/>
  <c r="E15" i="8"/>
  <c r="F15" i="8" s="1"/>
  <c r="F11" i="8"/>
  <c r="F26" i="8"/>
  <c r="F25" i="8"/>
  <c r="F24" i="8"/>
  <c r="F23" i="8"/>
  <c r="F22" i="8"/>
  <c r="F21" i="8"/>
  <c r="F20" i="8"/>
  <c r="F19" i="8"/>
  <c r="F18" i="8"/>
  <c r="F17" i="8"/>
  <c r="F16" i="8"/>
  <c r="F14" i="8"/>
  <c r="F13" i="8"/>
  <c r="F12" i="8"/>
  <c r="J34" i="19"/>
  <c r="J33" i="19"/>
  <c r="J32" i="19"/>
  <c r="J31" i="19"/>
  <c r="J30" i="19"/>
  <c r="J29" i="19"/>
  <c r="J28" i="19"/>
  <c r="J27" i="19"/>
  <c r="J26" i="19"/>
  <c r="J25" i="19"/>
  <c r="D20" i="20"/>
  <c r="E20" i="20"/>
  <c r="F20" i="20"/>
  <c r="G20" i="20"/>
  <c r="H20" i="20"/>
  <c r="I20" i="20"/>
  <c r="J20" i="20"/>
  <c r="L20" i="20"/>
  <c r="M20" i="20"/>
  <c r="N20" i="20"/>
  <c r="O20" i="20"/>
  <c r="P20" i="20"/>
  <c r="Q20" i="20"/>
  <c r="H42" i="20"/>
  <c r="G42" i="20"/>
  <c r="F42" i="20"/>
  <c r="E42" i="20"/>
  <c r="D42" i="20"/>
  <c r="C42" i="20"/>
  <c r="D21" i="20"/>
  <c r="E21" i="20"/>
  <c r="F21" i="20"/>
  <c r="G21" i="20"/>
  <c r="H21" i="20"/>
  <c r="I21" i="20"/>
  <c r="J21" i="20"/>
  <c r="K21" i="20"/>
  <c r="L21" i="20"/>
  <c r="M21" i="20"/>
  <c r="N21" i="20"/>
  <c r="O21" i="20"/>
  <c r="P21" i="20"/>
  <c r="Q21" i="20"/>
  <c r="K48" i="21" l="1"/>
  <c r="K50" i="21" s="1"/>
  <c r="I41" i="20"/>
  <c r="R20" i="20"/>
  <c r="D37" i="3" s="1"/>
  <c r="R21" i="20"/>
  <c r="D57" i="3" s="1"/>
  <c r="I42" i="20"/>
  <c r="F27" i="8"/>
  <c r="F28" i="8" s="1"/>
  <c r="K40" i="21" l="1"/>
  <c r="K44" i="21" s="1"/>
  <c r="D39" i="3"/>
  <c r="D66" i="3"/>
  <c r="D65" i="3"/>
  <c r="D64" i="3"/>
  <c r="D42" i="3"/>
  <c r="D41" i="3"/>
  <c r="I35" i="3" l="1"/>
  <c r="I19" i="3"/>
  <c r="H14" i="14"/>
  <c r="I14" i="14" s="1"/>
  <c r="H13" i="14"/>
  <c r="I13" i="14" s="1"/>
  <c r="H25" i="14"/>
  <c r="I25" i="14" s="1"/>
  <c r="H26" i="14"/>
  <c r="I26" i="14" s="1"/>
  <c r="H24" i="14"/>
  <c r="I24" i="14" s="1"/>
  <c r="H23" i="14"/>
  <c r="I23" i="14" s="1"/>
  <c r="H22" i="14"/>
  <c r="I22" i="14" s="1"/>
  <c r="F22" i="17"/>
  <c r="I15" i="17"/>
  <c r="I16" i="17" s="1"/>
  <c r="H12" i="9"/>
  <c r="J21" i="19"/>
  <c r="J20" i="19"/>
  <c r="J19" i="19"/>
  <c r="I25" i="3"/>
  <c r="I27" i="3"/>
  <c r="I26" i="3"/>
  <c r="I29" i="3"/>
  <c r="I22" i="3"/>
  <c r="I20" i="3"/>
  <c r="I65" i="3"/>
  <c r="I64" i="3"/>
  <c r="H11" i="9" l="1"/>
  <c r="I21" i="3"/>
  <c r="I28" i="14"/>
  <c r="H88" i="3" s="1"/>
  <c r="G88" i="3" s="1"/>
  <c r="I88" i="3" s="1"/>
  <c r="I17" i="17"/>
  <c r="I28" i="3"/>
  <c r="I81" i="3"/>
  <c r="I23" i="3"/>
  <c r="I79" i="3"/>
  <c r="I82" i="3"/>
  <c r="I80" i="3"/>
  <c r="I83" i="3"/>
  <c r="H21" i="9"/>
  <c r="H20" i="9"/>
  <c r="H19" i="9"/>
  <c r="F39" i="19"/>
  <c r="G30" i="19"/>
  <c r="F32" i="19"/>
  <c r="F31" i="19"/>
  <c r="F29" i="19"/>
  <c r="F27" i="19"/>
  <c r="J18" i="19"/>
  <c r="J17" i="19"/>
  <c r="J16" i="19"/>
  <c r="G66" i="19"/>
  <c r="G65" i="19"/>
  <c r="G64" i="19"/>
  <c r="G63" i="19"/>
  <c r="K63" i="19" s="1"/>
  <c r="G62" i="19"/>
  <c r="F40" i="19"/>
  <c r="G43" i="19"/>
  <c r="G42" i="19"/>
  <c r="G41" i="19"/>
  <c r="K41" i="19" s="1"/>
  <c r="G40" i="19"/>
  <c r="G39" i="19"/>
  <c r="G32" i="19"/>
  <c r="G25" i="19"/>
  <c r="G35" i="19"/>
  <c r="G34" i="19"/>
  <c r="G33" i="19"/>
  <c r="G31" i="19"/>
  <c r="G29" i="19"/>
  <c r="G28" i="19"/>
  <c r="G27" i="19"/>
  <c r="G26" i="19"/>
  <c r="G20" i="19"/>
  <c r="G10" i="9" l="1"/>
  <c r="H10" i="9" s="1"/>
  <c r="H11" i="23"/>
  <c r="H13" i="23" s="1"/>
  <c r="J57" i="21"/>
  <c r="I57" i="21" s="1"/>
  <c r="K57" i="21" s="1"/>
  <c r="K33" i="19"/>
  <c r="I84" i="3"/>
  <c r="K62" i="19"/>
  <c r="K30" i="19"/>
  <c r="K66" i="19"/>
  <c r="K26" i="19"/>
  <c r="K27" i="19"/>
  <c r="K20" i="19"/>
  <c r="K28" i="19"/>
  <c r="K43" i="19"/>
  <c r="K31" i="19"/>
  <c r="K25" i="19"/>
  <c r="K39" i="19"/>
  <c r="K64" i="19"/>
  <c r="K65" i="19"/>
  <c r="K42" i="19"/>
  <c r="K35" i="19"/>
  <c r="K34" i="19"/>
  <c r="K29" i="19"/>
  <c r="K32" i="19"/>
  <c r="K17" i="19"/>
  <c r="G26" i="22" l="1"/>
  <c r="H23" i="9"/>
  <c r="K36" i="19"/>
  <c r="I66" i="3" l="1"/>
  <c r="I67" i="3" s="1"/>
  <c r="I52" i="3"/>
  <c r="I51" i="3"/>
  <c r="I42" i="3" l="1"/>
  <c r="I50" i="3"/>
  <c r="I49" i="3"/>
  <c r="I53" i="3" l="1"/>
  <c r="B5" i="19" l="1"/>
  <c r="H16" i="9"/>
  <c r="H15" i="9"/>
  <c r="H13" i="9"/>
  <c r="H14" i="9"/>
  <c r="J49" i="19"/>
  <c r="J47" i="19"/>
  <c r="J48" i="19"/>
  <c r="G19" i="19"/>
  <c r="G58" i="19"/>
  <c r="G57" i="19"/>
  <c r="G49" i="19"/>
  <c r="F49" i="19"/>
  <c r="G48" i="19"/>
  <c r="F48" i="19"/>
  <c r="G47" i="19"/>
  <c r="F47" i="19"/>
  <c r="G21" i="19"/>
  <c r="G18" i="19"/>
  <c r="G16" i="19"/>
  <c r="K16" i="19" l="1"/>
  <c r="K49" i="19"/>
  <c r="K19" i="19"/>
  <c r="K47" i="19"/>
  <c r="K18" i="19"/>
  <c r="K21" i="19"/>
  <c r="K48" i="19"/>
  <c r="K50" i="19" l="1"/>
  <c r="K67" i="19"/>
  <c r="K22" i="19"/>
  <c r="J53" i="19" s="1"/>
  <c r="I56" i="3"/>
  <c r="I34" i="3"/>
  <c r="I18" i="3"/>
  <c r="I14" i="3"/>
  <c r="H12" i="14"/>
  <c r="I12" i="14" l="1"/>
  <c r="I60" i="3"/>
  <c r="I58" i="3"/>
  <c r="I59" i="3"/>
  <c r="K53" i="19"/>
  <c r="K54" i="19" s="1"/>
  <c r="I17" i="3"/>
  <c r="I11" i="14"/>
  <c r="I15" i="3"/>
  <c r="I36" i="3"/>
  <c r="I31" i="3" l="1"/>
  <c r="H70" i="3"/>
  <c r="I57" i="3"/>
  <c r="I61" i="3" s="1"/>
  <c r="I16" i="14"/>
  <c r="H87" i="3" s="1"/>
  <c r="G87" i="3" s="1"/>
  <c r="I87" i="3" s="1"/>
  <c r="I89" i="3" s="1"/>
  <c r="H17" i="9"/>
  <c r="I43" i="3"/>
  <c r="I41" i="3"/>
  <c r="I38" i="3"/>
  <c r="I40" i="3"/>
  <c r="I45" i="3"/>
  <c r="I44" i="3"/>
  <c r="I37" i="3"/>
  <c r="H22" i="9" l="1"/>
  <c r="F19" i="22" s="1"/>
  <c r="G19" i="22" s="1"/>
  <c r="G25" i="22" s="1"/>
  <c r="K40" i="19"/>
  <c r="K44" i="19" s="1"/>
  <c r="I70" i="3"/>
  <c r="I71" i="3" s="1"/>
  <c r="H24" i="9" l="1"/>
  <c r="H25" i="9" s="1"/>
  <c r="H26" i="9" s="1"/>
  <c r="I39" i="3"/>
  <c r="I46" i="3" s="1"/>
  <c r="G27" i="22" l="1"/>
  <c r="G28" i="22" s="1"/>
  <c r="G29" i="22" s="1"/>
  <c r="G30" i="22" s="1"/>
  <c r="G32" i="22" s="1"/>
  <c r="H27" i="9"/>
  <c r="I24" i="17"/>
  <c r="I25" i="17" s="1"/>
  <c r="I26" i="17" s="1"/>
  <c r="H75" i="3" l="1"/>
  <c r="J58" i="21"/>
  <c r="I58" i="21" s="1"/>
  <c r="K58" i="21" s="1"/>
  <c r="K59" i="21" s="1"/>
  <c r="K69" i="21" s="1"/>
  <c r="K70" i="21" s="1"/>
  <c r="K71" i="21" s="1"/>
  <c r="K72" i="21" s="1"/>
  <c r="K73" i="21" s="1"/>
  <c r="K74" i="21" s="1"/>
  <c r="F11" i="22" s="1"/>
  <c r="G11" i="22" s="1"/>
  <c r="J58" i="19"/>
  <c r="I58" i="19" s="1"/>
  <c r="K58" i="19" s="1"/>
  <c r="H74" i="3"/>
  <c r="G74" i="3" s="1"/>
  <c r="I74" i="3" s="1"/>
  <c r="G75" i="3" l="1"/>
  <c r="I75" i="3" s="1"/>
  <c r="I76" i="3" s="1"/>
  <c r="I91" i="3" s="1"/>
  <c r="I92" i="3" s="1"/>
  <c r="I93" i="3" s="1"/>
  <c r="I94" i="3" s="1"/>
  <c r="I95" i="3" s="1"/>
  <c r="I96" i="3" s="1"/>
  <c r="J57" i="19"/>
  <c r="I57" i="19" s="1"/>
  <c r="K57" i="19" s="1"/>
  <c r="F10" i="22" l="1"/>
  <c r="G10" i="22" s="1"/>
  <c r="K59" i="19"/>
  <c r="K69" i="19" s="1"/>
  <c r="K70" i="19" l="1"/>
  <c r="K71" i="19" s="1"/>
  <c r="K72" i="19" l="1"/>
  <c r="K73" i="19" s="1"/>
  <c r="K74" i="19" s="1"/>
  <c r="F12" i="22" s="1"/>
  <c r="G12" i="22" s="1"/>
  <c r="G13" i="22" s="1"/>
  <c r="G35" i="22" s="1"/>
</calcChain>
</file>

<file path=xl/sharedStrings.xml><?xml version="1.0" encoding="utf-8"?>
<sst xmlns="http://schemas.openxmlformats.org/spreadsheetml/2006/main" count="602" uniqueCount="231">
  <si>
    <t>SUB TOTAL</t>
  </si>
  <si>
    <t>I.-</t>
  </si>
  <si>
    <t>II.-</t>
  </si>
  <si>
    <t>DESCRIPCION</t>
  </si>
  <si>
    <t>CANTIDAD</t>
  </si>
  <si>
    <t>Director General</t>
  </si>
  <si>
    <t>Chofer</t>
  </si>
  <si>
    <t>Secretaria</t>
  </si>
  <si>
    <t>Asesoría Legal</t>
  </si>
  <si>
    <t>TOTAL REMUNERACIONES:</t>
  </si>
  <si>
    <t>III.-. GASTOS FINANCIEROS</t>
  </si>
  <si>
    <t>Tasa:</t>
  </si>
  <si>
    <t>Comisión del Banco:</t>
  </si>
  <si>
    <t>Periodo (meses):</t>
  </si>
  <si>
    <t>Monto de la Carta Fianza:</t>
  </si>
  <si>
    <t>( * )</t>
  </si>
  <si>
    <t>Monto Aplicable:</t>
  </si>
  <si>
    <t>Costo Financiero</t>
  </si>
  <si>
    <t>Carta Fianza Renovable</t>
  </si>
  <si>
    <t xml:space="preserve">ESTRUCTURA DE COSTOS DEL SERVICIO DE SUPERVISION </t>
  </si>
  <si>
    <t xml:space="preserve">( * ) Considera plazo ejecución+ liquidación </t>
  </si>
  <si>
    <t>ESTRUCTURA DE COSTOS DEL SERVICIO DE SUPERVISION</t>
  </si>
  <si>
    <t>B.- EQUIPOS, UTILES DE OFICINA Y OTROS</t>
  </si>
  <si>
    <t>Ingeniero Asistente del Supervisor de Obra</t>
  </si>
  <si>
    <t xml:space="preserve">Utiles de Oficina </t>
  </si>
  <si>
    <t>Recursos para Respuesta a Emergencia</t>
  </si>
  <si>
    <t>Item</t>
  </si>
  <si>
    <t>CORTAVIENTO DE TELA</t>
  </si>
  <si>
    <t>FILTRO 2097 ALTA EFICIENCIA PQTX2PZA</t>
  </si>
  <si>
    <t>ARNES DE SEGURIDAD C/ DOBLE LINEA DE ANCLAJES</t>
  </si>
  <si>
    <t>PROTECTOR SOLAR</t>
  </si>
  <si>
    <t>Costo día</t>
  </si>
  <si>
    <t xml:space="preserve">Costo x Día </t>
  </si>
  <si>
    <t>EQUIPOS DE PROTECCION PERSONAL</t>
  </si>
  <si>
    <t>Implementos de Protección Personal  ( EPP )</t>
  </si>
  <si>
    <t>D.- OTROS GASTOS</t>
  </si>
  <si>
    <t>Equipo de Topografía (Estación Total +Nivel Topográfico + Prismas)</t>
  </si>
  <si>
    <t>DESAGREGADO DE GASTOS GENERALES - EPP PERSONAL DE SUPERVISION</t>
  </si>
  <si>
    <t>GUANTE DE NYLON</t>
  </si>
  <si>
    <t>ZAPATO BOTIN CAÑA CORTA C/ PUNTA ACERO</t>
  </si>
  <si>
    <t>TURNOS : DIA</t>
  </si>
  <si>
    <t>TARIFA : DIA</t>
  </si>
  <si>
    <t>E.- SEGUROS POR RIESGOS Y ACCIDENTES</t>
  </si>
  <si>
    <t>Supervisor de Obra</t>
  </si>
  <si>
    <t>Equipo de Cómputo</t>
  </si>
  <si>
    <t>NOTA</t>
  </si>
  <si>
    <t xml:space="preserve">UTILIDAD: </t>
  </si>
  <si>
    <t>I.G.V.</t>
  </si>
  <si>
    <t>El proponente debe llenar los campos resaltados en amarillo</t>
  </si>
  <si>
    <t>TOTAL DE GESTIÓN DE SEGURIDAD Y SALUD OCUPACIONAL</t>
  </si>
  <si>
    <t>TOTAL DE OTROS GASTOS</t>
  </si>
  <si>
    <t>TOTAL DE EQUIPOS, UTILES DE OFICINA Y OTROS</t>
  </si>
  <si>
    <t>BOTAS DE JEBE C/ PUNTA DE ACERO</t>
  </si>
  <si>
    <t xml:space="preserve">RESPIRADOR MEDIA CARA </t>
  </si>
  <si>
    <t>Tiempo de vida en días</t>
  </si>
  <si>
    <t>CASCO C/ PORT FAST TRAC + BARBIQUEJO</t>
  </si>
  <si>
    <t>ANTEOJO CLARO Y/U OSCURO ANTIEMPAÑO</t>
  </si>
  <si>
    <t xml:space="preserve">CANTIDAD </t>
  </si>
  <si>
    <t>TIEMPO (dias)</t>
  </si>
  <si>
    <t>MONTO MENSUAL</t>
  </si>
  <si>
    <t xml:space="preserve">TOTAL S/.
</t>
  </si>
  <si>
    <t>PERSONAL REQUERIDO</t>
  </si>
  <si>
    <t xml:space="preserve">COSTO DIRECTO
</t>
  </si>
  <si>
    <t>Ing. de Control y Aseguramiento de la Calidad</t>
  </si>
  <si>
    <t>OREJERA PARA CASO</t>
  </si>
  <si>
    <t>OVEROL</t>
  </si>
  <si>
    <t>CHALECO</t>
  </si>
  <si>
    <t>Ing. Seguridad, Salud Ocupacional y Medio Ambiente</t>
  </si>
  <si>
    <t xml:space="preserve">*INCLUYE ELABORACIÓN DEL PROPIO CALCULO EN CASO EL CONTRATISTA NO PRESENTE O TENGA DEFICIENCIAS </t>
  </si>
  <si>
    <t>TOTAL DE SEGUROS POR RIESGOS Y ACCIDENTES</t>
  </si>
  <si>
    <t>Transporte de personal al proyecto, inc. Viáticos (ida y vuelta)</t>
  </si>
  <si>
    <t>C.- GESTIÓN DE SEGURIDAD Y SALUD OCUPACIONAL</t>
  </si>
  <si>
    <t>Costo mes</t>
  </si>
  <si>
    <t>TOTAL DE COSTOS ADMINISTRATIVOS - OFICINA CENTRAL</t>
  </si>
  <si>
    <t>% PARTICIPACIÓN</t>
  </si>
  <si>
    <t>F.- GASTOS FINANCIEROS</t>
  </si>
  <si>
    <t>Carta fianza por garantia por adelanto directo</t>
  </si>
  <si>
    <t>Carta fianza por garantia de fiel cumplimiento</t>
  </si>
  <si>
    <t>Costo Financiero Mensual</t>
  </si>
  <si>
    <t>Costo Diario</t>
  </si>
  <si>
    <t>G.- COSTOS ADMINISTRATIVOS - OFICINA CENTRAL</t>
  </si>
  <si>
    <t>TOTAL DE GASTOS FINANCIEROS</t>
  </si>
  <si>
    <t>TOTAL S/</t>
  </si>
  <si>
    <t xml:space="preserve">MONTO 
S/ (inc. Beneficios Sociales)
</t>
  </si>
  <si>
    <t>SUPERVISIÓN DE LA OBRA: “ELABORACIÓN DEL EXPEDIENTE TÉCNICO DE OBRA PARA BOCAMINAS ID 1464 Y 5032 DEL PROYECTO DE RECUPERACIÓN DE LOS SERVICIOS ECOSISTÉMICOS EN LA MICROCUENCA DE LA QUEBRADA PELAGATOS CONTAMINADAS POR LOS PASIVOS AMBIENTALES MINEROS DE LA EX UNIDAD MINERA"</t>
  </si>
  <si>
    <t>UNIDAD</t>
  </si>
  <si>
    <t>TOTAL DE ENSAYOS LABORATORIO</t>
  </si>
  <si>
    <t>D.- GESTIÓN DE SEGURIDAD Y SALUD OCUPACIONAL</t>
  </si>
  <si>
    <t>E.- OTROS GASTOS</t>
  </si>
  <si>
    <t>F.- SEGUROS POR RIESGOS Y ACCIDENTES</t>
  </si>
  <si>
    <t>H.- COSTOS ADMINISTRATIVOS - OFICINA CENTRAL</t>
  </si>
  <si>
    <t>Gestión de seguridad (Señalización, capacitaciones, simulacros, etc.)</t>
  </si>
  <si>
    <t>Servicio de limpieza (incluye insumos)</t>
  </si>
  <si>
    <t>Equipos de laboratorio de suelos: Equipamiento completo para control de compactación in situ, ensayos Proctor, determinación de humedad y clasificación de suelos, según normas técnicas aplicables.</t>
  </si>
  <si>
    <t>Equipos de laboratorio metalmecánico: Equipamiento completo para control de calidad y aceptación de estructuras metálicas, tuberías y equipos metalmecánicos, incluyendo control dimensional, inspección de soldaduras y medición de espesores, conforme a las normas técnicas vigentes.</t>
  </si>
  <si>
    <t>Impresora A4 y A3, incluye insumos</t>
  </si>
  <si>
    <t>Radios de comunicación</t>
  </si>
  <si>
    <t>Celulares con linea e internet</t>
  </si>
  <si>
    <t>Agua para consumo (Caja y/o botella de 20L)</t>
  </si>
  <si>
    <t>Alimentación del personal Técnico (Desayuno, almuerzo y cena)</t>
  </si>
  <si>
    <t>und</t>
  </si>
  <si>
    <t xml:space="preserve">Equipo de Cómputo (Laptops, pantallas, mause, teclado) </t>
  </si>
  <si>
    <t>est</t>
  </si>
  <si>
    <t>paq</t>
  </si>
  <si>
    <t>Equipo de protección personal</t>
  </si>
  <si>
    <t>Celular e internet</t>
  </si>
  <si>
    <t xml:space="preserve">Ing. Supervisor de Operaciones de Planta </t>
  </si>
  <si>
    <t>Mobiliario de oficina (mesas, sillas, estantes, etc.)</t>
  </si>
  <si>
    <t>Alquiler de habitación amoblada para personal técnico</t>
  </si>
  <si>
    <t>2.00.- GARANTIA POR ADELANTO DIRECTO HASTA LA AMORTIZACIÓN:</t>
  </si>
  <si>
    <t>Seguros por riesgos y accidentes (% del total de las remuneraciones )</t>
  </si>
  <si>
    <t xml:space="preserve"> COSTOS DIRECTOS REVISION DE DOCUMENTOS</t>
  </si>
  <si>
    <t>1.00.- GARANTIA DE FIEL CUMPLIMIENTO DEL CONTRATO (HASTA CONSENTIMIENTO DE LIQUIDACIÓN DEL SERVICIO)</t>
  </si>
  <si>
    <t>Ing. Especialista Ambiental</t>
  </si>
  <si>
    <t>MONTO POR MES
 S/</t>
  </si>
  <si>
    <t>TIEMPO (Dias)</t>
  </si>
  <si>
    <t xml:space="preserve">G.- GASTOS FINANCIEROS </t>
  </si>
  <si>
    <t>A. DIRECCIÓN (Inc. Beneficios sociales)</t>
  </si>
  <si>
    <t>Exámenes Médicos de ingreso, periodico y salida</t>
  </si>
  <si>
    <t xml:space="preserve"> COSTOS DIRECTOS - SUPERVISIÓN DIRECTA</t>
  </si>
  <si>
    <t xml:space="preserve"> COSTOS DIRECTOS - OPERACIÓN DE PLANTA</t>
  </si>
  <si>
    <t>.</t>
  </si>
  <si>
    <t>I.- REVISIÓN DE DOCUMENTOS</t>
  </si>
  <si>
    <t>Emisión de certificado de conformidad final de obra, revisión de ultima valorización, planos post construccion, memoria descriptiva, metrados y dossier de calidad.</t>
  </si>
  <si>
    <t>Pronunciamiento de revisión del exp. Tecnico y otros según TDR de ejecución previo al inicio del plazo de ejecución de obra.</t>
  </si>
  <si>
    <t>TOTAL DE COSTOS DE REVISIÓN DE DOCUMENTOS</t>
  </si>
  <si>
    <t>Tecnico en suelos y concreto</t>
  </si>
  <si>
    <t>Asistente de Topografia - cadista</t>
  </si>
  <si>
    <t>Topografo</t>
  </si>
  <si>
    <t>Ing. Especialista Eléctrico</t>
  </si>
  <si>
    <t>Ing. Especialista procesos e instrumentación</t>
  </si>
  <si>
    <t>Ing. Especialista en instalaciones metalmecánicas</t>
  </si>
  <si>
    <t>Ing. Supervisor de Operaciones de Planta</t>
  </si>
  <si>
    <t>Internet satelital (oficina)</t>
  </si>
  <si>
    <t xml:space="preserve">Alquiler de oficina in situ (inc. Electricidad, agua, desague y vigilancia) </t>
  </si>
  <si>
    <t xml:space="preserve">Equipo de Cómputo (Laptops, pantallas, mause, teclado, estabilizador) </t>
  </si>
  <si>
    <t>Impresora (A4 y A3), incluye insumos</t>
  </si>
  <si>
    <t>Equipo de fotografico, filmación y/o video (inc. vuelos con Dron al mes)</t>
  </si>
  <si>
    <t>TOTAL POR DIRECCIÓN</t>
  </si>
  <si>
    <t>COSTO POR PRONUNCIAMIENTO DE REVISIÓN DEL EXP. TECNICO Y OTROS SEGÚN TDR DE EJECUCIÓN PREVIO AL INICIO DEL PLAZO DE EJECUCIÓN DE OBRA.</t>
  </si>
  <si>
    <t>EMISIÓN DE CERTIFICADO DE CONFORMIDAD FINAL DE OBRA, REVISIÓN DE ULTIMA VALORIZACIÓN, PLANOS POST CONSTRUCCIÓN, MEMORIA DESCRIPTIVA, METRADOS, DOSSIER DE CALIDAD, VALORIZACIÓN DE SUPERVISIÓN E INFORME FINAL DE SUPERVISIÓN.</t>
  </si>
  <si>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</si>
  <si>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</si>
  <si>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</si>
  <si>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</si>
  <si>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</si>
  <si>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</si>
  <si>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</si>
  <si>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</si>
  <si>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</si>
  <si>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</si>
  <si>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</si>
  <si>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</si>
  <si>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MES 13</t>
  </si>
  <si>
    <t>MES 14</t>
  </si>
  <si>
    <t>MES 15</t>
  </si>
  <si>
    <t>PERSONAL</t>
  </si>
  <si>
    <t>Equipos de control de calidad de concreto: Equipamiento completo para control de concreto fresco y endurecido, elaboración y curado de probetas, y verificación de resistencia (lab. externo), conforme a las normas técnicas vigentes.</t>
  </si>
  <si>
    <t>ESTIMACIÓN DE PERMANENCIA DEL PERSONAL DE SUPERVISIÓN</t>
  </si>
  <si>
    <t>COSTO     S/.</t>
  </si>
  <si>
    <t>PROTECTORES DE AGUA</t>
  </si>
  <si>
    <t>GUANTES DE CUERO</t>
  </si>
  <si>
    <t>LAMPARA MINERA RECARGABLE</t>
  </si>
  <si>
    <t>Relacionista comunitario</t>
  </si>
  <si>
    <t>Total de seguros por riesgos y accidentes (Salud+pension+vida ley - % del total de las remuneraciones )</t>
  </si>
  <si>
    <t>TOTAL SIN CONDUCTOR</t>
  </si>
  <si>
    <t xml:space="preserve">TOTAL </t>
  </si>
  <si>
    <t>EJECUCIÓN</t>
  </si>
  <si>
    <t>COMISIONAMIENTO</t>
  </si>
  <si>
    <t>C.- ENSAYOS DE LABORATORIO  (CONTROL ALEATORIO)</t>
  </si>
  <si>
    <t>Ingeniero Planeamento y Control de Costos</t>
  </si>
  <si>
    <t>Chofer camioneta</t>
  </si>
  <si>
    <t>Chofer miniban</t>
  </si>
  <si>
    <t>Camioneta Pick Up Doble cabina 4x4. Inc. Combustible</t>
  </si>
  <si>
    <t>Minivan 11 pasajeros. Inc. Combustible</t>
  </si>
  <si>
    <t>GLB</t>
  </si>
  <si>
    <t>glb</t>
  </si>
  <si>
    <t>PRECIO UNITARIO</t>
  </si>
  <si>
    <t>ITEM</t>
  </si>
  <si>
    <t>IMPUESTO IGV (18 %)</t>
  </si>
  <si>
    <t xml:space="preserve"> COSTO DIRECTO (CD)</t>
  </si>
  <si>
    <t>SUB TOTAL (ST=CD+GG+U)</t>
  </si>
  <si>
    <t>MONTO OFERTADO (ST+IGV) A SUMA ALZADA</t>
  </si>
  <si>
    <t xml:space="preserve">   Utiles de Oficina </t>
  </si>
  <si>
    <t>GASTOS GENERALES (GG)</t>
  </si>
  <si>
    <t xml:space="preserve">UTILIDAD (U) </t>
  </si>
  <si>
    <t>OFERTA A SUMA ALZADA</t>
  </si>
  <si>
    <t>DESCRIPCIÓN DEL OBJETO</t>
  </si>
  <si>
    <t>N° PERIODOS DE TIEMPO</t>
  </si>
  <si>
    <t>PERIODO O UNIDAD DE TIEMPO DE LA TARIFA</t>
  </si>
  <si>
    <t>SUPERVISIÓN DIRECTA</t>
  </si>
  <si>
    <t>RECEPCIÓN DE OBRA</t>
  </si>
  <si>
    <t>PUESTA EN SERVICIO</t>
  </si>
  <si>
    <t>día</t>
  </si>
  <si>
    <t>MONTO OFERTADO TOTAL A TARIFAS</t>
  </si>
  <si>
    <t>PARTIDA</t>
  </si>
  <si>
    <t>RESUMEN DEL PRESUPUESTO OFERTADO</t>
  </si>
  <si>
    <t>OBLIGACIONES</t>
  </si>
  <si>
    <t>A.</t>
  </si>
  <si>
    <t xml:space="preserve">OFERTA A"TARIFAS" DE LAS SIGUIENTES SECCIONES </t>
  </si>
  <si>
    <t>SUPERVISIÓN DE EJECUCION DE OBRA</t>
  </si>
  <si>
    <t>MONTO OFERTADO TOTAL A SUMA ALZADA (S/.)</t>
  </si>
  <si>
    <t>PRECIO UNITARIO  (S/.)</t>
  </si>
  <si>
    <t xml:space="preserve">PROYECTO : </t>
  </si>
  <si>
    <t>Pag. Nº 01</t>
  </si>
  <si>
    <t>Pag. Nº 02</t>
  </si>
  <si>
    <t>I.- PRESUPUESTO DESAGREGADO - SUPERVISIÓN DIRECTA</t>
  </si>
  <si>
    <t>TOTAL SUPERVISION DIRECTA</t>
  </si>
  <si>
    <t>TARIFA DIARIA - SUPERVISION DIRECTA</t>
  </si>
  <si>
    <t>TOTAL PUESTA EN SERVICIO</t>
  </si>
  <si>
    <t>II.- PRESUPUESTO DESAGREGADO - PUESTA EN SERVICIO</t>
  </si>
  <si>
    <t>TARIFA DIARIA - PUESTA EN SERVICIO</t>
  </si>
  <si>
    <t>N° DIAS:</t>
  </si>
  <si>
    <t>Pag. Nº 03</t>
  </si>
  <si>
    <t>Pag. Nº 04</t>
  </si>
  <si>
    <t>Pag. Nº 05</t>
  </si>
  <si>
    <t xml:space="preserve"> COSTOS DIRECTOS - RECEPCION DE OBRA</t>
  </si>
  <si>
    <t>TOTAL RECEPCION DE OBRA</t>
  </si>
  <si>
    <t>II.- PRESUPUESTO DESAGREGADO - RECEPCIÓN DE OBRA</t>
  </si>
  <si>
    <t>DESAGREGADO DE GASTOS FINANCIEROS</t>
  </si>
  <si>
    <t>Pag. Nº 06</t>
  </si>
  <si>
    <t>LIQUIDACIÓN DE OBRA</t>
  </si>
  <si>
    <t>SUB TOTAL 
(S/)</t>
  </si>
  <si>
    <t>COSTO (S/)</t>
  </si>
  <si>
    <t>TOTAL  ECONOMICA</t>
  </si>
  <si>
    <t>TARIFA UNITARIA</t>
  </si>
  <si>
    <t>ESTRUCTURA DE COSTOS POR LIQUIDACIÓN DE CONTRATO DE OBRA</t>
  </si>
  <si>
    <t>GASTOS GENERALES POR LA LIQUIDACIÓN DE CONTRATO DE OBRA</t>
  </si>
  <si>
    <t>Carta fianza de fiel cumplimiento</t>
  </si>
  <si>
    <t>Asesoria técnica legal</t>
  </si>
  <si>
    <t>MONTO ESTIMADO TOTAL DE LA CONSULTORIA DE OBRA (S/.)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</si>
</sst>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-* #,##0.00_-;\-* #,##0.00_-;_-* &quot;-&quot;??_-;_-@_-"/>
    <numFmt numFmtId="164" formatCode="_-* #,##0.00\ _€_-;\-* #,##0.00\ _€_-;_-* &quot;-&quot;??\ _€_-;_-@_-"/>
    <numFmt numFmtId="165" formatCode="_ * #,##0.00_ ;_ * \-#,##0.00_ ;_ * &quot;-&quot;??_ ;_ @_ "/>
    <numFmt numFmtId="166" formatCode="_ &quot;S/.&quot;\ * #,##0.00_ ;_ &quot;S/.&quot;\ * \-#,##0.00_ ;_ &quot;S/.&quot;\ * &quot;-&quot;??_ ;_ @_ "/>
    <numFmt numFmtId="167" formatCode="0.0%"/>
    <numFmt numFmtId="168" formatCode="[$-C0A]mmmm\-yy;@"/>
    <numFmt numFmtId="169" formatCode="&quot;L.&quot;\ #,##0;[Red]\-&quot;L.&quot;\ #,##0"/>
    <numFmt numFmtId="170" formatCode="_-&quot;L.&quot;\ * #,##0.00_-;\-&quot;L.&quot;\ * #,##0.00_-;_-&quot;L.&quot;\ * &quot;-&quot;??_-;_-@_-"/>
    <numFmt numFmtId="171" formatCode="_-[$€]* #,##0.00_-;\-[$€]* #,##0.00_-;_-[$€]* &quot;-&quot;??_-;_-@_-"/>
    <numFmt numFmtId="172" formatCode="_ [$€]* #,##0.00_ ;_ [$€]* \-#,##0.00_ ;_ [$€]* &quot;-&quot;??_ ;_ @_ "/>
    <numFmt numFmtId="173" formatCode="_([$S/.-280A]\ * #,##0.00_);_([$S/.-280A]\ * \(#,##0.00\);_([$S/.-280A]\ * &quot;-&quot;??_);_(@_)"/>
    <numFmt numFmtId="174" formatCode="0.000%"/>
    <numFmt numFmtId="175" formatCode="_ * #,##0_ ;_ * \-#,##0_ ;_ * &quot;-&quot;??_ ;_ @_ "/>
    <numFmt numFmtId="176" formatCode="_ * #,##0.0000_ ;_ * \-#,##0.0000_ ;_ * &quot;-&quot;??_ ;_ @_ "/>
    <numFmt numFmtId="177" formatCode="_ * #,##0.000_ ;_ * \-#,##0.000_ ;_ * &quot;-&quot;??_ ;_ @_ "/>
  </numFmts>
  <fonts count="6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63"/>
      <name val="Arial Narrow"/>
      <family val="2"/>
    </font>
    <font>
      <b/>
      <sz val="13"/>
      <color indexed="63"/>
      <name val="Arial Narrow"/>
      <family val="2"/>
    </font>
    <font>
      <b/>
      <i/>
      <sz val="10"/>
      <color indexed="63"/>
      <name val="Arial Narrow"/>
      <family val="2"/>
    </font>
    <font>
      <b/>
      <u/>
      <sz val="14"/>
      <color indexed="63"/>
      <name val="Arial Narrow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sz val="8"/>
      <color indexed="8"/>
      <name val="Arial Narrow"/>
      <family val="2"/>
    </font>
    <font>
      <b/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9"/>
      <color indexed="10"/>
      <name val="Geneva"/>
      <family val="2"/>
    </font>
    <font>
      <sz val="9"/>
      <color indexed="10"/>
      <name val="Geneva"/>
    </font>
    <font>
      <sz val="10"/>
      <name val="MS Sans Serif"/>
      <family val="2"/>
    </font>
    <font>
      <sz val="1"/>
      <color indexed="8"/>
      <name val="Courier"/>
      <family val="3"/>
    </font>
    <font>
      <sz val="6.35"/>
      <color indexed="8"/>
      <name val="Arial Narrow"/>
      <family val="2"/>
    </font>
    <font>
      <sz val="10"/>
      <name val="TheSansCorrespondence"/>
    </font>
    <font>
      <sz val="8"/>
      <name val="Times New Roman"/>
      <family val="1"/>
    </font>
    <font>
      <b/>
      <sz val="9"/>
      <name val="Times New Roman"/>
      <family val="1"/>
    </font>
    <font>
      <b/>
      <sz val="13"/>
      <color indexed="63"/>
      <name val="Calibri Light"/>
      <family val="2"/>
    </font>
    <font>
      <sz val="10"/>
      <color indexed="63"/>
      <name val="Calibri Light"/>
      <family val="2"/>
    </font>
    <font>
      <sz val="11"/>
      <color indexed="63"/>
      <name val="Calibri Light"/>
      <family val="2"/>
    </font>
    <font>
      <b/>
      <sz val="11"/>
      <color indexed="63"/>
      <name val="Calibri Light"/>
      <family val="2"/>
    </font>
    <font>
      <b/>
      <sz val="10"/>
      <color indexed="63"/>
      <name val="Calibri Light"/>
      <family val="2"/>
    </font>
    <font>
      <b/>
      <u/>
      <sz val="10"/>
      <color indexed="63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8"/>
      <name val="Calibri Light"/>
      <family val="2"/>
    </font>
    <font>
      <b/>
      <sz val="11"/>
      <name val="Calibri Light"/>
      <family val="2"/>
    </font>
    <font>
      <sz val="10"/>
      <color indexed="8"/>
      <name val="Arial"/>
      <family val="2"/>
    </font>
    <font>
      <b/>
      <u/>
      <sz val="10"/>
      <color indexed="63"/>
      <name val="Arial Narrow"/>
      <family val="2"/>
    </font>
    <font>
      <b/>
      <sz val="9"/>
      <color indexed="63"/>
      <name val="Calibri Light"/>
      <family val="2"/>
    </font>
    <font>
      <sz val="11"/>
      <color theme="1"/>
      <name val="Calibri"/>
      <family val="2"/>
      <scheme val="minor"/>
    </font>
    <font>
      <sz val="11"/>
      <color theme="1"/>
      <name val="Calibri Light"/>
      <family val="2"/>
    </font>
    <font>
      <b/>
      <sz val="11"/>
      <color rgb="FFC00000"/>
      <name val="Calibri Light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Calibri Light"/>
      <family val="2"/>
    </font>
    <font>
      <sz val="10"/>
      <color rgb="FFFF0000"/>
      <name val="Calibri Light"/>
      <family val="2"/>
    </font>
    <font>
      <b/>
      <u/>
      <sz val="11"/>
      <color indexed="63"/>
      <name val="Calibri Light"/>
      <family val="2"/>
    </font>
    <font>
      <b/>
      <sz val="12"/>
      <color theme="1"/>
      <name val="Calibri Light"/>
      <family val="2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2"/>
      <color indexed="63"/>
      <name val="Calibri Light"/>
      <family val="2"/>
    </font>
    <font>
      <sz val="11"/>
      <name val="Calibri Light"/>
      <family val="2"/>
    </font>
    <font>
      <b/>
      <sz val="12"/>
      <color rgb="FF0070C0"/>
      <name val="Calibri Light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EF9C"/>
        <bgColor indexed="64"/>
      </patternFill>
    </fill>
    <fill>
      <patternFill patternType="solid">
        <fgColor rgb="FFFFFFFF"/>
        <bgColor rgb="FFFFFFFF"/>
      </patternFill>
    </fill>
  </fills>
  <borders count="5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32"/>
      </left>
      <right style="thin">
        <color indexed="32"/>
      </right>
      <top style="double">
        <color indexed="32"/>
      </top>
      <bottom style="medium">
        <color indexed="3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81">
    <xf numFmtId="0" fontId="0" fillId="0" borderId="0"/>
    <xf numFmtId="0" fontId="23" fillId="0" borderId="0"/>
    <xf numFmtId="0" fontId="23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8" fillId="4" borderId="0" applyNumberFormat="0" applyBorder="0" applyAlignment="0" applyProtection="0"/>
    <xf numFmtId="0" fontId="9" fillId="16" borderId="1" applyNumberFormat="0" applyAlignment="0" applyProtection="0"/>
    <xf numFmtId="0" fontId="30" fillId="0" borderId="0"/>
    <xf numFmtId="0" fontId="23" fillId="0" borderId="0"/>
    <xf numFmtId="0" fontId="31" fillId="0" borderId="0"/>
    <xf numFmtId="0" fontId="10" fillId="17" borderId="2" applyNumberFormat="0" applyAlignment="0" applyProtection="0"/>
    <xf numFmtId="0" fontId="11" fillId="0" borderId="3" applyNumberFormat="0" applyFill="0" applyAlignment="0" applyProtection="0"/>
    <xf numFmtId="2" fontId="29" fillId="0" borderId="4" applyBorder="0">
      <alignment horizontal="center" vertical="center"/>
    </xf>
    <xf numFmtId="38" fontId="32" fillId="0" borderId="0" applyFont="0" applyFill="0" applyBorder="0" applyAlignment="0" applyProtection="0"/>
    <xf numFmtId="43" fontId="23" fillId="0" borderId="0" applyFont="0" applyFill="0" applyBorder="0" applyAlignment="0" applyProtection="0"/>
    <xf numFmtId="169" fontId="32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26" fillId="0" borderId="0"/>
    <xf numFmtId="0" fontId="13" fillId="0" borderId="0" applyNumberFormat="0" applyFill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21" borderId="0" applyNumberFormat="0" applyBorder="0" applyAlignment="0" applyProtection="0"/>
    <xf numFmtId="0" fontId="14" fillId="7" borderId="1" applyNumberFormat="0" applyAlignment="0" applyProtection="0"/>
    <xf numFmtId="171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15" fillId="3" borderId="0" applyNumberFormat="0" applyBorder="0" applyAlignment="0" applyProtection="0"/>
    <xf numFmtId="165" fontId="2" fillId="0" borderId="0" applyFont="0" applyFill="0" applyBorder="0" applyAlignment="0" applyProtection="0"/>
    <xf numFmtId="0" fontId="24" fillId="0" borderId="0" applyNumberFormat="0" applyFont="0" applyFill="0" applyBorder="0" applyProtection="0">
      <alignment vertical="center"/>
    </xf>
    <xf numFmtId="43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51" fillId="0" borderId="0" applyFont="0" applyFill="0" applyBorder="0" applyAlignment="0" applyProtection="0"/>
    <xf numFmtId="164" fontId="23" fillId="0" borderId="0" applyFont="0" applyFill="0" applyBorder="0" applyAlignment="0" applyProtection="0"/>
    <xf numFmtId="43" fontId="34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16" fillId="22" borderId="0" applyNumberFormat="0" applyBorder="0" applyAlignment="0" applyProtection="0"/>
    <xf numFmtId="0" fontId="23" fillId="0" borderId="0"/>
    <xf numFmtId="0" fontId="2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8" fillId="0" borderId="0">
      <alignment vertical="top"/>
    </xf>
    <xf numFmtId="0" fontId="23" fillId="0" borderId="0"/>
    <xf numFmtId="0" fontId="2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3" fillId="0" borderId="0"/>
    <xf numFmtId="0" fontId="23" fillId="0" borderId="0"/>
    <xf numFmtId="0" fontId="51" fillId="0" borderId="0"/>
    <xf numFmtId="0" fontId="48" fillId="0" borderId="0">
      <alignment vertical="top"/>
    </xf>
    <xf numFmtId="0" fontId="24" fillId="0" borderId="0"/>
    <xf numFmtId="0" fontId="24" fillId="0" borderId="0"/>
    <xf numFmtId="0" fontId="24" fillId="0" borderId="0"/>
    <xf numFmtId="0" fontId="5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1" fillId="0" borderId="0"/>
    <xf numFmtId="0" fontId="23" fillId="0" borderId="0"/>
    <xf numFmtId="0" fontId="23" fillId="0" borderId="0"/>
    <xf numFmtId="0" fontId="35" fillId="23" borderId="6" applyNumberFormat="0" applyFont="0" applyAlignment="0" applyProtection="0"/>
    <xf numFmtId="2" fontId="25" fillId="0" borderId="0">
      <alignment horizontal="right" vertical="top"/>
    </xf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9" fillId="0" borderId="0" applyFill="0" applyBorder="0" applyProtection="0">
      <alignment horizontal="center" vertical="center"/>
    </xf>
    <xf numFmtId="167" fontId="29" fillId="0" borderId="0" applyFill="0" applyBorder="0" applyProtection="0">
      <alignment horizontal="center" vertical="center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33" fillId="0" borderId="0">
      <protection locked="0"/>
    </xf>
    <xf numFmtId="49" fontId="29" fillId="24" borderId="7">
      <alignment horizontal="center" vertical="center"/>
    </xf>
    <xf numFmtId="0" fontId="17" fillId="16" borderId="8" applyNumberFormat="0" applyAlignment="0" applyProtection="0"/>
    <xf numFmtId="173" fontId="28" fillId="0" borderId="0" applyFill="0" applyBorder="0" applyProtection="0"/>
    <xf numFmtId="49" fontId="27" fillId="24" borderId="7">
      <alignment horizontal="center" vertical="center"/>
    </xf>
    <xf numFmtId="49" fontId="29" fillId="24" borderId="7" applyFill="0" applyBorder="0">
      <alignment horizontal="center" vertical="center"/>
    </xf>
    <xf numFmtId="0" fontId="36" fillId="0" borderId="0">
      <alignment vertical="center"/>
    </xf>
    <xf numFmtId="49" fontId="37" fillId="24" borderId="7">
      <alignment horizontal="center" vertical="center"/>
    </xf>
    <xf numFmtId="49" fontId="37" fillId="24" borderId="7">
      <alignment horizontal="center" vertical="center"/>
    </xf>
    <xf numFmtId="0" fontId="36" fillId="0" borderId="0" applyFill="0" applyBorder="0"/>
    <xf numFmtId="0" fontId="28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21" fillId="0" borderId="9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2" fillId="0" borderId="11" applyNumberFormat="0" applyFill="0" applyAlignment="0" applyProtection="0"/>
  </cellStyleXfs>
  <cellXfs count="385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6" fillId="25" borderId="0" xfId="0" applyFont="1" applyFill="1" applyAlignment="1">
      <alignment horizontal="center"/>
    </xf>
    <xf numFmtId="0" fontId="5" fillId="0" borderId="0" xfId="0" applyFont="1" applyAlignment="1">
      <alignment vertical="center" wrapText="1"/>
    </xf>
    <xf numFmtId="0" fontId="4" fillId="0" borderId="0" xfId="0" applyFont="1"/>
    <xf numFmtId="0" fontId="40" fillId="0" borderId="0" xfId="0" applyFont="1"/>
    <xf numFmtId="0" fontId="39" fillId="0" borderId="0" xfId="0" applyFont="1"/>
    <xf numFmtId="0" fontId="39" fillId="0" borderId="26" xfId="0" applyFont="1" applyBorder="1" applyAlignment="1">
      <alignment horizontal="center" vertical="center"/>
    </xf>
    <xf numFmtId="0" fontId="39" fillId="0" borderId="26" xfId="0" applyFont="1" applyBorder="1" applyAlignment="1">
      <alignment horizontal="center" vertical="center" wrapText="1"/>
    </xf>
    <xf numFmtId="0" fontId="39" fillId="0" borderId="27" xfId="0" applyFont="1" applyBorder="1" applyAlignment="1">
      <alignment horizontal="center" vertical="center" wrapText="1"/>
    </xf>
    <xf numFmtId="2" fontId="39" fillId="0" borderId="0" xfId="0" applyNumberFormat="1" applyFont="1"/>
    <xf numFmtId="0" fontId="42" fillId="0" borderId="0" xfId="0" applyFont="1"/>
    <xf numFmtId="2" fontId="39" fillId="0" borderId="18" xfId="0" applyNumberFormat="1" applyFont="1" applyBorder="1" applyAlignment="1">
      <alignment horizontal="right" vertical="center"/>
    </xf>
    <xf numFmtId="2" fontId="39" fillId="0" borderId="18" xfId="0" applyNumberFormat="1" applyFont="1" applyBorder="1" applyAlignment="1">
      <alignment vertical="center"/>
    </xf>
    <xf numFmtId="2" fontId="39" fillId="0" borderId="18" xfId="0" applyNumberFormat="1" applyFont="1" applyBorder="1" applyAlignment="1">
      <alignment horizontal="center" vertical="center"/>
    </xf>
    <xf numFmtId="0" fontId="52" fillId="0" borderId="0" xfId="0" applyFont="1"/>
    <xf numFmtId="0" fontId="45" fillId="0" borderId="0" xfId="107" applyFont="1" applyAlignment="1">
      <alignment horizontal="center" vertical="center" wrapText="1"/>
    </xf>
    <xf numFmtId="0" fontId="44" fillId="0" borderId="0" xfId="107" applyFont="1" applyAlignment="1">
      <alignment horizontal="center" vertical="center" wrapText="1"/>
    </xf>
    <xf numFmtId="0" fontId="44" fillId="0" borderId="0" xfId="107" applyFont="1"/>
    <xf numFmtId="0" fontId="38" fillId="0" borderId="0" xfId="0" applyFont="1" applyAlignment="1">
      <alignment horizontal="center"/>
    </xf>
    <xf numFmtId="166" fontId="39" fillId="0" borderId="0" xfId="0" applyNumberFormat="1" applyFont="1"/>
    <xf numFmtId="0" fontId="39" fillId="0" borderId="0" xfId="0" applyFont="1" applyAlignment="1">
      <alignment horizontal="right"/>
    </xf>
    <xf numFmtId="0" fontId="42" fillId="0" borderId="32" xfId="0" applyFont="1" applyBorder="1"/>
    <xf numFmtId="0" fontId="42" fillId="0" borderId="21" xfId="0" applyFont="1" applyBorder="1"/>
    <xf numFmtId="165" fontId="42" fillId="0" borderId="33" xfId="79" applyFont="1" applyBorder="1"/>
    <xf numFmtId="165" fontId="39" fillId="0" borderId="13" xfId="79" applyFont="1" applyBorder="1"/>
    <xf numFmtId="165" fontId="39" fillId="0" borderId="0" xfId="79" applyFont="1" applyBorder="1"/>
    <xf numFmtId="165" fontId="42" fillId="0" borderId="0" xfId="79" applyFont="1" applyBorder="1"/>
    <xf numFmtId="0" fontId="39" fillId="0" borderId="16" xfId="0" applyFont="1" applyBorder="1" applyAlignment="1">
      <alignment horizontal="left" vertical="center"/>
    </xf>
    <xf numFmtId="0" fontId="39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42" fillId="0" borderId="0" xfId="0" applyFont="1" applyAlignment="1">
      <alignment vertical="center"/>
    </xf>
    <xf numFmtId="0" fontId="42" fillId="0" borderId="0" xfId="0" applyFont="1" applyAlignment="1">
      <alignment horizontal="left" vertical="center"/>
    </xf>
    <xf numFmtId="0" fontId="40" fillId="0" borderId="0" xfId="0" applyFont="1" applyAlignment="1">
      <alignment vertical="center"/>
    </xf>
    <xf numFmtId="0" fontId="41" fillId="0" borderId="0" xfId="0" applyFont="1" applyAlignment="1">
      <alignment vertical="center"/>
    </xf>
    <xf numFmtId="0" fontId="39" fillId="0" borderId="18" xfId="0" applyFont="1" applyBorder="1" applyAlignment="1">
      <alignment vertical="center"/>
    </xf>
    <xf numFmtId="0" fontId="39" fillId="28" borderId="18" xfId="0" applyFont="1" applyFill="1" applyBorder="1" applyAlignment="1">
      <alignment vertical="center"/>
    </xf>
    <xf numFmtId="0" fontId="49" fillId="0" borderId="0" xfId="0" applyFont="1" applyAlignment="1">
      <alignment horizontal="center"/>
    </xf>
    <xf numFmtId="9" fontId="42" fillId="27" borderId="18" xfId="151" applyFont="1" applyFill="1" applyBorder="1" applyAlignment="1">
      <alignment horizontal="center" vertical="center"/>
    </xf>
    <xf numFmtId="0" fontId="53" fillId="0" borderId="0" xfId="0" applyFont="1" applyAlignment="1">
      <alignment vertical="center"/>
    </xf>
    <xf numFmtId="9" fontId="39" fillId="27" borderId="18" xfId="0" applyNumberFormat="1" applyFont="1" applyFill="1" applyBorder="1" applyAlignment="1">
      <alignment horizontal="center"/>
    </xf>
    <xf numFmtId="2" fontId="46" fillId="0" borderId="18" xfId="107" applyNumberFormat="1" applyFont="1" applyBorder="1" applyAlignment="1">
      <alignment horizontal="center" vertical="center" wrapText="1"/>
    </xf>
    <xf numFmtId="2" fontId="44" fillId="27" borderId="18" xfId="107" applyNumberFormat="1" applyFont="1" applyFill="1" applyBorder="1" applyAlignment="1">
      <alignment horizontal="right" vertical="center" wrapText="1"/>
    </xf>
    <xf numFmtId="0" fontId="49" fillId="0" borderId="0" xfId="0" applyFont="1" applyAlignment="1">
      <alignment horizontal="left"/>
    </xf>
    <xf numFmtId="0" fontId="44" fillId="27" borderId="37" xfId="107" applyFont="1" applyFill="1" applyBorder="1" applyAlignment="1">
      <alignment horizontal="center" vertical="center" wrapText="1"/>
    </xf>
    <xf numFmtId="0" fontId="44" fillId="27" borderId="19" xfId="107" applyFont="1" applyFill="1" applyBorder="1" applyAlignment="1">
      <alignment horizontal="center" vertical="center" wrapText="1"/>
    </xf>
    <xf numFmtId="2" fontId="39" fillId="26" borderId="18" xfId="0" applyNumberFormat="1" applyFont="1" applyFill="1" applyBorder="1" applyAlignment="1">
      <alignment vertical="center"/>
    </xf>
    <xf numFmtId="0" fontId="39" fillId="26" borderId="0" xfId="0" applyFont="1" applyFill="1" applyAlignment="1">
      <alignment vertical="center"/>
    </xf>
    <xf numFmtId="0" fontId="39" fillId="0" borderId="17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 vertical="center"/>
    </xf>
    <xf numFmtId="0" fontId="39" fillId="25" borderId="18" xfId="0" applyFont="1" applyFill="1" applyBorder="1" applyAlignment="1">
      <alignment vertical="center"/>
    </xf>
    <xf numFmtId="165" fontId="39" fillId="0" borderId="0" xfId="79" applyFont="1" applyAlignment="1">
      <alignment vertical="center"/>
    </xf>
    <xf numFmtId="165" fontId="39" fillId="0" borderId="0" xfId="79" applyFont="1" applyFill="1" applyAlignment="1">
      <alignment vertical="center"/>
    </xf>
    <xf numFmtId="0" fontId="42" fillId="0" borderId="38" xfId="0" applyFont="1" applyBorder="1" applyAlignment="1">
      <alignment vertical="center"/>
    </xf>
    <xf numFmtId="167" fontId="42" fillId="28" borderId="18" xfId="151" applyNumberFormat="1" applyFont="1" applyFill="1" applyBorder="1" applyAlignment="1">
      <alignment vertical="center"/>
    </xf>
    <xf numFmtId="0" fontId="39" fillId="25" borderId="36" xfId="0" applyFont="1" applyFill="1" applyBorder="1" applyAlignment="1">
      <alignment horizontal="center"/>
    </xf>
    <xf numFmtId="0" fontId="39" fillId="27" borderId="18" xfId="0" applyFont="1" applyFill="1" applyBorder="1" applyAlignment="1">
      <alignment horizontal="center" vertical="center" wrapText="1"/>
    </xf>
    <xf numFmtId="0" fontId="39" fillId="27" borderId="18" xfId="0" applyFont="1" applyFill="1" applyBorder="1" applyAlignment="1">
      <alignment vertical="center" wrapText="1"/>
    </xf>
    <xf numFmtId="0" fontId="39" fillId="0" borderId="18" xfId="0" applyFont="1" applyBorder="1" applyAlignment="1">
      <alignment horizontal="center" vertical="center" wrapText="1"/>
    </xf>
    <xf numFmtId="0" fontId="39" fillId="0" borderId="18" xfId="0" applyFont="1" applyBorder="1" applyAlignment="1">
      <alignment vertical="center" wrapText="1"/>
    </xf>
    <xf numFmtId="2" fontId="44" fillId="0" borderId="18" xfId="0" applyNumberFormat="1" applyFont="1" applyBorder="1" applyAlignment="1">
      <alignment vertical="center"/>
    </xf>
    <xf numFmtId="0" fontId="42" fillId="0" borderId="24" xfId="0" applyFont="1" applyBorder="1" applyAlignment="1">
      <alignment horizontal="left" vertical="center"/>
    </xf>
    <xf numFmtId="0" fontId="42" fillId="0" borderId="17" xfId="0" applyFont="1" applyBorder="1" applyAlignment="1">
      <alignment horizontal="left" vertical="center"/>
    </xf>
    <xf numFmtId="0" fontId="42" fillId="0" borderId="17" xfId="0" applyFont="1" applyBorder="1" applyAlignment="1">
      <alignment vertical="center" wrapText="1"/>
    </xf>
    <xf numFmtId="0" fontId="42" fillId="0" borderId="12" xfId="0" applyFont="1" applyBorder="1" applyAlignment="1">
      <alignment vertical="center" wrapText="1"/>
    </xf>
    <xf numFmtId="0" fontId="54" fillId="0" borderId="51" xfId="0" applyFont="1" applyBorder="1" applyAlignment="1">
      <alignment horizontal="center" vertical="center" wrapText="1"/>
    </xf>
    <xf numFmtId="174" fontId="42" fillId="28" borderId="18" xfId="151" applyNumberFormat="1" applyFont="1" applyFill="1" applyBorder="1" applyAlignment="1">
      <alignment vertical="center"/>
    </xf>
    <xf numFmtId="0" fontId="39" fillId="25" borderId="36" xfId="0" applyFont="1" applyFill="1" applyBorder="1" applyAlignment="1">
      <alignment horizontal="right"/>
    </xf>
    <xf numFmtId="165" fontId="42" fillId="0" borderId="0" xfId="79" applyFont="1" applyAlignment="1">
      <alignment horizontal="center" vertical="center"/>
    </xf>
    <xf numFmtId="165" fontId="39" fillId="0" borderId="27" xfId="79" applyFont="1" applyBorder="1" applyAlignment="1">
      <alignment horizontal="center" vertical="center" wrapText="1"/>
    </xf>
    <xf numFmtId="165" fontId="39" fillId="28" borderId="18" xfId="79" applyFont="1" applyFill="1" applyBorder="1" applyAlignment="1">
      <alignment vertical="center"/>
    </xf>
    <xf numFmtId="165" fontId="39" fillId="0" borderId="18" xfId="79" applyFont="1" applyBorder="1" applyAlignment="1">
      <alignment vertical="center"/>
    </xf>
    <xf numFmtId="165" fontId="39" fillId="25" borderId="18" xfId="79" applyFont="1" applyFill="1" applyBorder="1" applyAlignment="1">
      <alignment vertical="center"/>
    </xf>
    <xf numFmtId="165" fontId="39" fillId="0" borderId="28" xfId="79" applyFont="1" applyBorder="1" applyAlignment="1">
      <alignment horizontal="center" vertical="center"/>
    </xf>
    <xf numFmtId="165" fontId="42" fillId="0" borderId="29" xfId="79" applyFont="1" applyBorder="1" applyAlignment="1">
      <alignment horizontal="right" vertical="center"/>
    </xf>
    <xf numFmtId="165" fontId="39" fillId="0" borderId="29" xfId="79" applyFont="1" applyBorder="1" applyAlignment="1">
      <alignment horizontal="right" vertical="center"/>
    </xf>
    <xf numFmtId="165" fontId="42" fillId="0" borderId="30" xfId="79" applyFont="1" applyBorder="1" applyAlignment="1">
      <alignment horizontal="right" vertical="center"/>
    </xf>
    <xf numFmtId="165" fontId="39" fillId="25" borderId="29" xfId="79" applyFont="1" applyFill="1" applyBorder="1" applyAlignment="1">
      <alignment horizontal="center" vertical="center"/>
    </xf>
    <xf numFmtId="165" fontId="39" fillId="0" borderId="29" xfId="79" applyFont="1" applyBorder="1" applyAlignment="1">
      <alignment horizontal="center" vertical="center"/>
    </xf>
    <xf numFmtId="43" fontId="39" fillId="0" borderId="0" xfId="0" applyNumberFormat="1" applyFont="1" applyAlignment="1">
      <alignment vertical="center"/>
    </xf>
    <xf numFmtId="10" fontId="39" fillId="0" borderId="18" xfId="151" applyNumberFormat="1" applyFont="1" applyBorder="1" applyAlignment="1">
      <alignment horizontal="right" vertical="center"/>
    </xf>
    <xf numFmtId="165" fontId="39" fillId="25" borderId="18" xfId="79" applyFont="1" applyFill="1" applyBorder="1" applyAlignment="1">
      <alignment horizontal="right" vertical="center"/>
    </xf>
    <xf numFmtId="10" fontId="39" fillId="28" borderId="18" xfId="151" applyNumberFormat="1" applyFont="1" applyFill="1" applyBorder="1" applyAlignment="1">
      <alignment vertical="center"/>
    </xf>
    <xf numFmtId="0" fontId="39" fillId="0" borderId="36" xfId="0" applyFont="1" applyBorder="1" applyAlignment="1">
      <alignment horizontal="center" vertical="center"/>
    </xf>
    <xf numFmtId="165" fontId="39" fillId="25" borderId="36" xfId="79" applyFont="1" applyFill="1" applyBorder="1" applyAlignment="1">
      <alignment horizontal="center"/>
    </xf>
    <xf numFmtId="9" fontId="39" fillId="0" borderId="18" xfId="151" applyFont="1" applyBorder="1" applyAlignment="1">
      <alignment vertical="center"/>
    </xf>
    <xf numFmtId="9" fontId="39" fillId="0" borderId="36" xfId="151" applyFont="1" applyBorder="1" applyAlignment="1">
      <alignment horizontal="center" vertical="center"/>
    </xf>
    <xf numFmtId="165" fontId="39" fillId="0" borderId="18" xfId="79" applyFont="1" applyBorder="1" applyAlignment="1">
      <alignment horizontal="center" vertical="center"/>
    </xf>
    <xf numFmtId="165" fontId="39" fillId="28" borderId="18" xfId="79" applyFont="1" applyFill="1" applyBorder="1" applyAlignment="1">
      <alignment horizontal="center" vertical="center"/>
    </xf>
    <xf numFmtId="165" fontId="39" fillId="26" borderId="18" xfId="79" applyFont="1" applyFill="1" applyBorder="1" applyAlignment="1">
      <alignment vertical="center"/>
    </xf>
    <xf numFmtId="165" fontId="40" fillId="0" borderId="18" xfId="79" applyFont="1" applyBorder="1" applyAlignment="1">
      <alignment vertical="center"/>
    </xf>
    <xf numFmtId="165" fontId="41" fillId="0" borderId="18" xfId="79" applyFont="1" applyBorder="1" applyAlignment="1">
      <alignment vertical="center"/>
    </xf>
    <xf numFmtId="165" fontId="41" fillId="27" borderId="18" xfId="79" applyFont="1" applyFill="1" applyBorder="1" applyAlignment="1">
      <alignment vertical="center"/>
    </xf>
    <xf numFmtId="0" fontId="39" fillId="0" borderId="29" xfId="0" applyFont="1" applyBorder="1" applyAlignment="1">
      <alignment vertical="center"/>
    </xf>
    <xf numFmtId="0" fontId="39" fillId="25" borderId="12" xfId="0" applyFont="1" applyFill="1" applyBorder="1" applyAlignment="1">
      <alignment horizontal="center" vertical="center"/>
    </xf>
    <xf numFmtId="0" fontId="42" fillId="0" borderId="27" xfId="0" applyFont="1" applyBorder="1" applyAlignment="1">
      <alignment horizontal="left" vertical="center" wrapText="1"/>
    </xf>
    <xf numFmtId="0" fontId="42" fillId="0" borderId="12" xfId="0" applyFont="1" applyBorder="1" applyAlignment="1">
      <alignment horizontal="left" vertical="center" wrapText="1"/>
    </xf>
    <xf numFmtId="0" fontId="42" fillId="25" borderId="35" xfId="0" applyFont="1" applyFill="1" applyBorder="1" applyAlignment="1">
      <alignment horizontal="left" vertical="center"/>
    </xf>
    <xf numFmtId="0" fontId="39" fillId="0" borderId="0" xfId="0" applyFont="1" applyAlignment="1">
      <alignment horizontal="left" vertical="center"/>
    </xf>
    <xf numFmtId="165" fontId="39" fillId="0" borderId="0" xfId="79" applyFont="1" applyBorder="1" applyAlignment="1">
      <alignment horizontal="center" vertical="center"/>
    </xf>
    <xf numFmtId="165" fontId="42" fillId="28" borderId="18" xfId="79" applyFont="1" applyFill="1" applyBorder="1" applyAlignment="1">
      <alignment vertical="center"/>
    </xf>
    <xf numFmtId="165" fontId="47" fillId="27" borderId="18" xfId="79" applyFont="1" applyFill="1" applyBorder="1" applyAlignment="1">
      <alignment horizontal="right" vertical="center"/>
    </xf>
    <xf numFmtId="2" fontId="44" fillId="0" borderId="18" xfId="0" applyNumberFormat="1" applyFont="1" applyBorder="1" applyAlignment="1">
      <alignment horizontal="center" vertical="center"/>
    </xf>
    <xf numFmtId="0" fontId="42" fillId="0" borderId="16" xfId="0" applyFont="1" applyBorder="1" applyAlignment="1">
      <alignment vertical="center" wrapText="1"/>
    </xf>
    <xf numFmtId="0" fontId="42" fillId="0" borderId="12" xfId="0" applyFont="1" applyBorder="1" applyAlignment="1">
      <alignment horizontal="right" vertical="center"/>
    </xf>
    <xf numFmtId="0" fontId="42" fillId="0" borderId="16" xfId="0" applyFont="1" applyBorder="1" applyAlignment="1">
      <alignment vertical="center"/>
    </xf>
    <xf numFmtId="0" fontId="42" fillId="0" borderId="17" xfId="0" applyFont="1" applyBorder="1" applyAlignment="1">
      <alignment vertical="center"/>
    </xf>
    <xf numFmtId="0" fontId="39" fillId="0" borderId="16" xfId="0" applyFont="1" applyBorder="1" applyAlignment="1">
      <alignment vertical="center"/>
    </xf>
    <xf numFmtId="0" fontId="39" fillId="0" borderId="17" xfId="0" applyFont="1" applyBorder="1" applyAlignment="1">
      <alignment vertical="center"/>
    </xf>
    <xf numFmtId="0" fontId="39" fillId="0" borderId="39" xfId="0" applyFont="1" applyBorder="1" applyAlignment="1">
      <alignment vertical="center"/>
    </xf>
    <xf numFmtId="165" fontId="39" fillId="0" borderId="0" xfId="79" applyFont="1"/>
    <xf numFmtId="165" fontId="42" fillId="27" borderId="18" xfId="79" applyFont="1" applyFill="1" applyBorder="1" applyAlignment="1">
      <alignment vertical="center"/>
    </xf>
    <xf numFmtId="165" fontId="44" fillId="28" borderId="18" xfId="79" applyFont="1" applyFill="1" applyBorder="1" applyAlignment="1">
      <alignment vertical="center"/>
    </xf>
    <xf numFmtId="0" fontId="58" fillId="0" borderId="18" xfId="0" applyFont="1" applyBorder="1"/>
    <xf numFmtId="0" fontId="58" fillId="0" borderId="18" xfId="0" applyFont="1" applyBorder="1" applyAlignment="1">
      <alignment horizontal="center"/>
    </xf>
    <xf numFmtId="0" fontId="57" fillId="27" borderId="18" xfId="0" applyFont="1" applyFill="1" applyBorder="1" applyAlignment="1">
      <alignment horizontal="center"/>
    </xf>
    <xf numFmtId="0" fontId="0" fillId="0" borderId="18" xfId="0" applyBorder="1"/>
    <xf numFmtId="165" fontId="57" fillId="0" borderId="18" xfId="79" applyFont="1" applyBorder="1" applyAlignment="1">
      <alignment horizontal="center"/>
    </xf>
    <xf numFmtId="165" fontId="0" fillId="0" borderId="0" xfId="79" applyFont="1" applyAlignment="1">
      <alignment horizontal="center"/>
    </xf>
    <xf numFmtId="165" fontId="57" fillId="0" borderId="18" xfId="79" applyFont="1" applyFill="1" applyBorder="1" applyAlignment="1">
      <alignment horizontal="center"/>
    </xf>
    <xf numFmtId="165" fontId="44" fillId="27" borderId="18" xfId="79" applyFont="1" applyFill="1" applyBorder="1" applyAlignment="1">
      <alignment horizontal="center" vertical="center" wrapText="1"/>
    </xf>
    <xf numFmtId="0" fontId="59" fillId="29" borderId="51" xfId="0" applyFont="1" applyFill="1" applyBorder="1" applyAlignment="1">
      <alignment horizontal="left" vertical="center" wrapText="1"/>
    </xf>
    <xf numFmtId="0" fontId="55" fillId="27" borderId="18" xfId="0" applyFont="1" applyFill="1" applyBorder="1"/>
    <xf numFmtId="0" fontId="39" fillId="0" borderId="18" xfId="0" applyFont="1" applyBorder="1" applyAlignment="1">
      <alignment horizontal="left" vertical="center"/>
    </xf>
    <xf numFmtId="0" fontId="39" fillId="0" borderId="18" xfId="0" applyFont="1" applyBorder="1" applyAlignment="1">
      <alignment horizontal="center" vertical="center"/>
    </xf>
    <xf numFmtId="0" fontId="60" fillId="0" borderId="0" xfId="0" applyFont="1" applyAlignment="1">
      <alignment vertical="center"/>
    </xf>
    <xf numFmtId="0" fontId="60" fillId="26" borderId="0" xfId="0" applyFont="1" applyFill="1" applyAlignment="1">
      <alignment vertical="center"/>
    </xf>
    <xf numFmtId="165" fontId="60" fillId="0" borderId="0" xfId="0" applyNumberFormat="1" applyFont="1" applyAlignment="1">
      <alignment vertical="center"/>
    </xf>
    <xf numFmtId="0" fontId="42" fillId="0" borderId="18" xfId="0" applyFont="1" applyBorder="1" applyAlignment="1">
      <alignment horizontal="left" vertical="center" wrapText="1"/>
    </xf>
    <xf numFmtId="165" fontId="39" fillId="0" borderId="18" xfId="79" applyFont="1" applyBorder="1" applyAlignment="1">
      <alignment horizontal="center" vertical="center" wrapText="1"/>
    </xf>
    <xf numFmtId="0" fontId="44" fillId="26" borderId="18" xfId="0" applyFont="1" applyFill="1" applyBorder="1" applyAlignment="1">
      <alignment horizontal="left" vertical="center" wrapText="1" indent="1"/>
    </xf>
    <xf numFmtId="0" fontId="44" fillId="0" borderId="18" xfId="0" applyFont="1" applyBorder="1" applyAlignment="1">
      <alignment horizontal="left" vertical="center" wrapText="1" indent="1"/>
    </xf>
    <xf numFmtId="0" fontId="42" fillId="0" borderId="18" xfId="0" applyFont="1" applyBorder="1" applyAlignment="1">
      <alignment vertical="center"/>
    </xf>
    <xf numFmtId="0" fontId="42" fillId="0" borderId="18" xfId="0" applyFont="1" applyBorder="1" applyAlignment="1">
      <alignment horizontal="right" vertical="center"/>
    </xf>
    <xf numFmtId="165" fontId="42" fillId="0" borderId="18" xfId="79" applyFont="1" applyBorder="1" applyAlignment="1">
      <alignment horizontal="right" vertical="center"/>
    </xf>
    <xf numFmtId="0" fontId="39" fillId="25" borderId="18" xfId="0" applyFont="1" applyFill="1" applyBorder="1" applyAlignment="1">
      <alignment horizontal="center" vertical="center"/>
    </xf>
    <xf numFmtId="165" fontId="39" fillId="25" borderId="18" xfId="79" applyFont="1" applyFill="1" applyBorder="1" applyAlignment="1">
      <alignment horizontal="center" vertical="center"/>
    </xf>
    <xf numFmtId="0" fontId="39" fillId="0" borderId="18" xfId="0" applyFont="1" applyBorder="1" applyAlignment="1">
      <alignment horizontal="left" vertical="center" indent="1"/>
    </xf>
    <xf numFmtId="165" fontId="39" fillId="0" borderId="18" xfId="79" applyFont="1" applyBorder="1" applyAlignment="1">
      <alignment horizontal="right" vertical="center"/>
    </xf>
    <xf numFmtId="0" fontId="39" fillId="0" borderId="18" xfId="0" applyFont="1" applyBorder="1" applyAlignment="1">
      <alignment horizontal="left" vertical="center" wrapText="1" indent="1"/>
    </xf>
    <xf numFmtId="0" fontId="44" fillId="0" borderId="18" xfId="0" applyFont="1" applyBorder="1" applyAlignment="1">
      <alignment horizontal="center" vertical="center"/>
    </xf>
    <xf numFmtId="0" fontId="42" fillId="0" borderId="18" xfId="0" applyFont="1" applyBorder="1" applyAlignment="1">
      <alignment vertical="center" wrapText="1"/>
    </xf>
    <xf numFmtId="9" fontId="39" fillId="0" borderId="18" xfId="151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 wrapText="1"/>
    </xf>
    <xf numFmtId="0" fontId="42" fillId="27" borderId="18" xfId="0" applyFont="1" applyFill="1" applyBorder="1" applyAlignment="1">
      <alignment horizontal="center" vertical="center" wrapText="1"/>
    </xf>
    <xf numFmtId="0" fontId="42" fillId="27" borderId="18" xfId="0" applyFont="1" applyFill="1" applyBorder="1" applyAlignment="1">
      <alignment horizontal="center" vertical="center"/>
    </xf>
    <xf numFmtId="0" fontId="42" fillId="27" borderId="26" xfId="0" applyFont="1" applyFill="1" applyBorder="1" applyAlignment="1">
      <alignment horizontal="center" vertical="center" wrapText="1"/>
    </xf>
    <xf numFmtId="2" fontId="42" fillId="0" borderId="18" xfId="0" applyNumberFormat="1" applyFont="1" applyBorder="1" applyAlignment="1">
      <alignment vertical="center"/>
    </xf>
    <xf numFmtId="9" fontId="42" fillId="0" borderId="18" xfId="151" applyFont="1" applyFill="1" applyBorder="1" applyAlignment="1">
      <alignment horizontal="center" vertical="center"/>
    </xf>
    <xf numFmtId="0" fontId="39" fillId="0" borderId="24" xfId="0" applyFont="1" applyBorder="1" applyAlignment="1">
      <alignment horizontal="left" vertical="center"/>
    </xf>
    <xf numFmtId="0" fontId="43" fillId="25" borderId="0" xfId="0" applyFont="1" applyFill="1" applyAlignment="1">
      <alignment vertical="center"/>
    </xf>
    <xf numFmtId="4" fontId="42" fillId="0" borderId="18" xfId="0" applyNumberFormat="1" applyFont="1" applyBorder="1" applyAlignment="1">
      <alignment vertical="center"/>
    </xf>
    <xf numFmtId="4" fontId="39" fillId="28" borderId="18" xfId="0" applyNumberFormat="1" applyFont="1" applyFill="1" applyBorder="1" applyAlignment="1">
      <alignment vertical="center"/>
    </xf>
    <xf numFmtId="4" fontId="39" fillId="0" borderId="18" xfId="79" applyNumberFormat="1" applyFont="1" applyFill="1" applyBorder="1" applyAlignment="1">
      <alignment horizontal="right" vertical="center"/>
    </xf>
    <xf numFmtId="4" fontId="47" fillId="27" borderId="36" xfId="79" applyNumberFormat="1" applyFont="1" applyFill="1" applyBorder="1" applyAlignment="1">
      <alignment horizontal="right" vertical="center"/>
    </xf>
    <xf numFmtId="4" fontId="40" fillId="0" borderId="18" xfId="79" applyNumberFormat="1" applyFont="1" applyBorder="1" applyAlignment="1">
      <alignment vertical="center"/>
    </xf>
    <xf numFmtId="4" fontId="41" fillId="0" borderId="18" xfId="79" applyNumberFormat="1" applyFont="1" applyBorder="1" applyAlignment="1">
      <alignment vertical="center"/>
    </xf>
    <xf numFmtId="4" fontId="41" fillId="27" borderId="18" xfId="79" applyNumberFormat="1" applyFont="1" applyFill="1" applyBorder="1" applyAlignment="1">
      <alignment vertical="center"/>
    </xf>
    <xf numFmtId="0" fontId="55" fillId="0" borderId="0" xfId="0" applyFont="1"/>
    <xf numFmtId="0" fontId="0" fillId="0" borderId="24" xfId="0" applyBorder="1" applyAlignment="1">
      <alignment horizontal="center"/>
    </xf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0" xfId="0" applyBorder="1"/>
    <xf numFmtId="0" fontId="0" fillId="0" borderId="41" xfId="0" applyBorder="1"/>
    <xf numFmtId="4" fontId="0" fillId="0" borderId="0" xfId="0" applyNumberFormat="1"/>
    <xf numFmtId="4" fontId="47" fillId="26" borderId="18" xfId="79" applyNumberFormat="1" applyFont="1" applyFill="1" applyBorder="1" applyAlignment="1">
      <alignment horizontal="right" vertical="center"/>
    </xf>
    <xf numFmtId="4" fontId="41" fillId="26" borderId="18" xfId="79" applyNumberFormat="1" applyFont="1" applyFill="1" applyBorder="1" applyAlignment="1">
      <alignment vertical="center"/>
    </xf>
    <xf numFmtId="4" fontId="62" fillId="0" borderId="18" xfId="0" applyNumberFormat="1" applyFont="1" applyBorder="1"/>
    <xf numFmtId="0" fontId="41" fillId="26" borderId="24" xfId="0" applyFont="1" applyFill="1" applyBorder="1" applyAlignment="1">
      <alignment horizontal="center" vertical="center" wrapText="1"/>
    </xf>
    <xf numFmtId="0" fontId="41" fillId="26" borderId="41" xfId="0" applyFont="1" applyFill="1" applyBorder="1" applyAlignment="1">
      <alignment horizontal="center" vertical="center" wrapText="1"/>
    </xf>
    <xf numFmtId="2" fontId="40" fillId="0" borderId="18" xfId="0" applyNumberFormat="1" applyFont="1" applyBorder="1" applyAlignment="1">
      <alignment vertical="center"/>
    </xf>
    <xf numFmtId="0" fontId="40" fillId="0" borderId="18" xfId="0" applyFont="1" applyBorder="1" applyAlignment="1">
      <alignment vertical="center" wrapText="1"/>
    </xf>
    <xf numFmtId="0" fontId="40" fillId="0" borderId="18" xfId="0" applyFont="1" applyBorder="1" applyAlignment="1">
      <alignment horizontal="center" vertical="center" wrapText="1"/>
    </xf>
    <xf numFmtId="2" fontId="40" fillId="0" borderId="18" xfId="0" applyNumberFormat="1" applyFont="1" applyBorder="1" applyAlignment="1">
      <alignment horizontal="center" vertical="center"/>
    </xf>
    <xf numFmtId="4" fontId="40" fillId="0" borderId="18" xfId="0" applyNumberFormat="1" applyFont="1" applyBorder="1" applyAlignment="1">
      <alignment vertical="center"/>
    </xf>
    <xf numFmtId="0" fontId="52" fillId="0" borderId="18" xfId="0" applyFont="1" applyBorder="1" applyAlignment="1">
      <alignment horizontal="justify" vertical="center" wrapText="1"/>
    </xf>
    <xf numFmtId="0" fontId="52" fillId="0" borderId="18" xfId="0" applyFont="1" applyBorder="1" applyAlignment="1">
      <alignment horizontal="center" vertical="center"/>
    </xf>
    <xf numFmtId="43" fontId="52" fillId="0" borderId="18" xfId="0" applyNumberFormat="1" applyFont="1" applyBorder="1"/>
    <xf numFmtId="0" fontId="52" fillId="0" borderId="41" xfId="0" applyFont="1" applyBorder="1"/>
    <xf numFmtId="0" fontId="52" fillId="0" borderId="34" xfId="0" applyFont="1" applyBorder="1"/>
    <xf numFmtId="0" fontId="0" fillId="0" borderId="12" xfId="0" applyBorder="1"/>
    <xf numFmtId="0" fontId="42" fillId="27" borderId="24" xfId="0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9" fontId="44" fillId="0" borderId="18" xfId="151" applyFont="1" applyBorder="1" applyAlignment="1">
      <alignment vertical="center"/>
    </xf>
    <xf numFmtId="165" fontId="44" fillId="25" borderId="18" xfId="79" applyFont="1" applyFill="1" applyBorder="1" applyAlignment="1">
      <alignment horizontal="right" vertical="center"/>
    </xf>
    <xf numFmtId="2" fontId="44" fillId="26" borderId="18" xfId="0" applyNumberFormat="1" applyFont="1" applyFill="1" applyBorder="1" applyAlignment="1">
      <alignment vertical="center"/>
    </xf>
    <xf numFmtId="9" fontId="44" fillId="0" borderId="18" xfId="151" applyFont="1" applyFill="1" applyBorder="1" applyAlignment="1">
      <alignment vertical="center"/>
    </xf>
    <xf numFmtId="0" fontId="64" fillId="27" borderId="18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165" fontId="39" fillId="0" borderId="0" xfId="79" applyFont="1" applyFill="1" applyBorder="1" applyAlignment="1">
      <alignment horizontal="center" vertical="center" wrapText="1"/>
    </xf>
    <xf numFmtId="0" fontId="44" fillId="0" borderId="18" xfId="0" applyFont="1" applyBorder="1" applyAlignment="1">
      <alignment horizontal="left" vertical="center" indent="1"/>
    </xf>
    <xf numFmtId="165" fontId="44" fillId="0" borderId="18" xfId="79" applyFont="1" applyBorder="1" applyAlignment="1">
      <alignment horizontal="right" vertical="center"/>
    </xf>
    <xf numFmtId="0" fontId="42" fillId="0" borderId="24" xfId="0" applyFont="1" applyBorder="1" applyAlignment="1">
      <alignment vertical="center"/>
    </xf>
    <xf numFmtId="0" fontId="42" fillId="27" borderId="24" xfId="0" applyFont="1" applyFill="1" applyBorder="1" applyAlignment="1">
      <alignment horizontal="left" vertical="center"/>
    </xf>
    <xf numFmtId="0" fontId="39" fillId="27" borderId="17" xfId="0" applyFont="1" applyFill="1" applyBorder="1" applyAlignment="1">
      <alignment vertical="center"/>
    </xf>
    <xf numFmtId="0" fontId="40" fillId="0" borderId="24" xfId="0" applyFont="1" applyBorder="1" applyAlignment="1">
      <alignment vertical="center"/>
    </xf>
    <xf numFmtId="0" fontId="42" fillId="0" borderId="17" xfId="0" applyFont="1" applyBorder="1" applyAlignment="1">
      <alignment horizontal="center" vertical="center"/>
    </xf>
    <xf numFmtId="0" fontId="41" fillId="0" borderId="24" xfId="0" applyFont="1" applyBorder="1" applyAlignment="1">
      <alignment vertical="center"/>
    </xf>
    <xf numFmtId="165" fontId="39" fillId="0" borderId="0" xfId="79" applyFont="1" applyBorder="1" applyAlignment="1">
      <alignment vertical="center"/>
    </xf>
    <xf numFmtId="165" fontId="42" fillId="0" borderId="0" xfId="79" applyFont="1" applyBorder="1" applyAlignment="1">
      <alignment vertical="center"/>
    </xf>
    <xf numFmtId="0" fontId="0" fillId="27" borderId="12" xfId="0" applyFill="1" applyBorder="1"/>
    <xf numFmtId="0" fontId="0" fillId="27" borderId="17" xfId="0" applyFill="1" applyBorder="1"/>
    <xf numFmtId="165" fontId="39" fillId="27" borderId="12" xfId="79" applyFont="1" applyFill="1" applyBorder="1" applyAlignment="1">
      <alignment vertical="center"/>
    </xf>
    <xf numFmtId="165" fontId="39" fillId="27" borderId="18" xfId="79" applyFont="1" applyFill="1" applyBorder="1" applyAlignment="1">
      <alignment vertical="center"/>
    </xf>
    <xf numFmtId="0" fontId="39" fillId="26" borderId="0" xfId="0" applyFont="1" applyFill="1" applyAlignment="1">
      <alignment horizontal="center" vertical="center" wrapText="1"/>
    </xf>
    <xf numFmtId="165" fontId="39" fillId="26" borderId="0" xfId="79" applyFont="1" applyFill="1" applyBorder="1" applyAlignment="1">
      <alignment vertical="center"/>
    </xf>
    <xf numFmtId="165" fontId="39" fillId="26" borderId="0" xfId="79" applyFont="1" applyFill="1" applyBorder="1" applyAlignment="1">
      <alignment horizontal="center" vertical="center" wrapText="1"/>
    </xf>
    <xf numFmtId="165" fontId="39" fillId="27" borderId="12" xfId="79" applyFont="1" applyFill="1" applyBorder="1" applyAlignment="1">
      <alignment horizontal="center" vertical="center" wrapText="1"/>
    </xf>
    <xf numFmtId="175" fontId="39" fillId="27" borderId="12" xfId="79" applyNumberFormat="1" applyFont="1" applyFill="1" applyBorder="1" applyAlignment="1">
      <alignment horizontal="left" vertical="center" wrapText="1"/>
    </xf>
    <xf numFmtId="175" fontId="39" fillId="27" borderId="12" xfId="79" applyNumberFormat="1" applyFont="1" applyFill="1" applyBorder="1" applyAlignment="1">
      <alignment horizontal="left" vertical="top" wrapText="1"/>
    </xf>
    <xf numFmtId="0" fontId="39" fillId="27" borderId="24" xfId="0" applyFont="1" applyFill="1" applyBorder="1" applyAlignment="1">
      <alignment horizontal="right" vertical="center" wrapText="1"/>
    </xf>
    <xf numFmtId="0" fontId="42" fillId="26" borderId="0" xfId="0" applyFont="1" applyFill="1" applyAlignment="1">
      <alignment horizontal="left" vertical="center"/>
    </xf>
    <xf numFmtId="165" fontId="39" fillId="0" borderId="0" xfId="79" applyFont="1" applyFill="1" applyBorder="1" applyAlignment="1">
      <alignment vertical="center"/>
    </xf>
    <xf numFmtId="165" fontId="42" fillId="0" borderId="0" xfId="79" applyFont="1" applyFill="1" applyAlignment="1">
      <alignment horizontal="center" vertical="center"/>
    </xf>
    <xf numFmtId="165" fontId="39" fillId="0" borderId="26" xfId="79" applyFont="1" applyBorder="1" applyAlignment="1">
      <alignment horizontal="center" vertical="center"/>
    </xf>
    <xf numFmtId="165" fontId="42" fillId="0" borderId="42" xfId="79" applyFont="1" applyBorder="1" applyAlignment="1">
      <alignment horizontal="right" vertical="center"/>
    </xf>
    <xf numFmtId="0" fontId="42" fillId="0" borderId="24" xfId="0" applyFont="1" applyBorder="1" applyAlignment="1">
      <alignment vertical="center" wrapText="1"/>
    </xf>
    <xf numFmtId="0" fontId="39" fillId="0" borderId="24" xfId="0" applyFont="1" applyBorder="1" applyAlignment="1">
      <alignment vertical="center"/>
    </xf>
    <xf numFmtId="0" fontId="39" fillId="0" borderId="12" xfId="0" applyFont="1" applyBorder="1" applyAlignment="1">
      <alignment vertical="center"/>
    </xf>
    <xf numFmtId="165" fontId="39" fillId="0" borderId="25" xfId="79" applyFont="1" applyBorder="1" applyAlignment="1">
      <alignment vertical="center"/>
    </xf>
    <xf numFmtId="165" fontId="47" fillId="0" borderId="18" xfId="79" applyFont="1" applyFill="1" applyBorder="1" applyAlignment="1">
      <alignment horizontal="right" vertical="center"/>
    </xf>
    <xf numFmtId="2" fontId="0" fillId="0" borderId="0" xfId="0" applyNumberFormat="1"/>
    <xf numFmtId="4" fontId="66" fillId="0" borderId="18" xfId="79" applyNumberFormat="1" applyFont="1" applyBorder="1" applyAlignment="1">
      <alignment vertical="center"/>
    </xf>
    <xf numFmtId="176" fontId="41" fillId="27" borderId="18" xfId="79" applyNumberFormat="1" applyFont="1" applyFill="1" applyBorder="1" applyAlignment="1">
      <alignment vertical="center"/>
    </xf>
    <xf numFmtId="4" fontId="67" fillId="0" borderId="18" xfId="0" applyNumberFormat="1" applyFont="1" applyBorder="1"/>
    <xf numFmtId="4" fontId="39" fillId="0" borderId="0" xfId="0" applyNumberFormat="1" applyFont="1" applyAlignment="1">
      <alignment vertical="center"/>
    </xf>
    <xf numFmtId="177" fontId="39" fillId="28" borderId="18" xfId="79" applyNumberFormat="1" applyFont="1" applyFill="1" applyBorder="1" applyAlignment="1">
      <alignment vertical="center"/>
    </xf>
    <xf numFmtId="176" fontId="39" fillId="28" borderId="18" xfId="79" applyNumberFormat="1" applyFont="1" applyFill="1" applyBorder="1" applyAlignment="1">
      <alignment vertical="center"/>
    </xf>
    <xf numFmtId="0" fontId="67" fillId="0" borderId="24" xfId="0" applyFont="1" applyBorder="1" applyAlignment="1">
      <alignment horizontal="left"/>
    </xf>
    <xf numFmtId="0" fontId="67" fillId="0" borderId="17" xfId="0" applyFont="1" applyBorder="1" applyAlignment="1">
      <alignment horizontal="left"/>
    </xf>
    <xf numFmtId="0" fontId="67" fillId="0" borderId="12" xfId="0" applyFont="1" applyBorder="1" applyAlignment="1">
      <alignment horizontal="left"/>
    </xf>
    <xf numFmtId="0" fontId="42" fillId="27" borderId="34" xfId="0" applyFont="1" applyFill="1" applyBorder="1" applyAlignment="1">
      <alignment horizontal="center" vertical="center" wrapText="1"/>
    </xf>
    <xf numFmtId="0" fontId="42" fillId="27" borderId="14" xfId="0" applyFont="1" applyFill="1" applyBorder="1" applyAlignment="1">
      <alignment horizontal="center" vertical="center" wrapText="1"/>
    </xf>
    <xf numFmtId="0" fontId="42" fillId="27" borderId="35" xfId="0" applyFont="1" applyFill="1" applyBorder="1" applyAlignment="1">
      <alignment horizontal="center" vertical="center" wrapText="1"/>
    </xf>
    <xf numFmtId="0" fontId="63" fillId="0" borderId="0" xfId="0" applyFont="1" applyAlignment="1">
      <alignment horizontal="center" vertical="center"/>
    </xf>
    <xf numFmtId="0" fontId="64" fillId="27" borderId="18" xfId="0" applyFont="1" applyFill="1" applyBorder="1" applyAlignment="1">
      <alignment horizontal="center" vertical="center"/>
    </xf>
    <xf numFmtId="0" fontId="64" fillId="27" borderId="24" xfId="0" applyFont="1" applyFill="1" applyBorder="1" applyAlignment="1">
      <alignment horizontal="center" wrapText="1"/>
    </xf>
    <xf numFmtId="0" fontId="64" fillId="27" borderId="17" xfId="0" applyFont="1" applyFill="1" applyBorder="1" applyAlignment="1">
      <alignment horizontal="center" wrapText="1"/>
    </xf>
    <xf numFmtId="0" fontId="64" fillId="27" borderId="12" xfId="0" applyFont="1" applyFill="1" applyBorder="1" applyAlignment="1">
      <alignment horizontal="center" wrapText="1"/>
    </xf>
    <xf numFmtId="0" fontId="41" fillId="0" borderId="18" xfId="0" applyFont="1" applyBorder="1" applyAlignment="1">
      <alignment horizontal="left" vertical="center"/>
    </xf>
    <xf numFmtId="0" fontId="40" fillId="0" borderId="18" xfId="0" applyFont="1" applyBorder="1" applyAlignment="1">
      <alignment horizontal="left" vertical="center"/>
    </xf>
    <xf numFmtId="0" fontId="42" fillId="26" borderId="34" xfId="0" applyFont="1" applyFill="1" applyBorder="1" applyAlignment="1">
      <alignment horizontal="left" vertical="center"/>
    </xf>
    <xf numFmtId="0" fontId="42" fillId="26" borderId="14" xfId="0" applyFont="1" applyFill="1" applyBorder="1" applyAlignment="1">
      <alignment horizontal="left" vertical="center"/>
    </xf>
    <xf numFmtId="0" fontId="42" fillId="26" borderId="35" xfId="0" applyFont="1" applyFill="1" applyBorder="1" applyAlignment="1">
      <alignment horizontal="left" vertical="center"/>
    </xf>
    <xf numFmtId="0" fontId="62" fillId="0" borderId="24" xfId="0" applyFont="1" applyBorder="1" applyAlignment="1">
      <alignment horizontal="left"/>
    </xf>
    <xf numFmtId="0" fontId="62" fillId="0" borderId="17" xfId="0" applyFont="1" applyBorder="1" applyAlignment="1">
      <alignment horizontal="left"/>
    </xf>
    <xf numFmtId="0" fontId="62" fillId="0" borderId="12" xfId="0" applyFont="1" applyBorder="1" applyAlignment="1">
      <alignment horizontal="left"/>
    </xf>
    <xf numFmtId="0" fontId="41" fillId="26" borderId="17" xfId="0" applyFont="1" applyFill="1" applyBorder="1" applyAlignment="1">
      <alignment horizontal="left" vertical="center" wrapText="1"/>
    </xf>
    <xf numFmtId="0" fontId="41" fillId="26" borderId="12" xfId="0" applyFont="1" applyFill="1" applyBorder="1" applyAlignment="1">
      <alignment horizontal="left" vertical="center" wrapText="1"/>
    </xf>
    <xf numFmtId="0" fontId="42" fillId="0" borderId="18" xfId="0" applyFont="1" applyBorder="1" applyAlignment="1">
      <alignment horizontal="left" vertical="center"/>
    </xf>
    <xf numFmtId="0" fontId="65" fillId="25" borderId="0" xfId="0" applyFont="1" applyFill="1" applyAlignment="1">
      <alignment horizontal="center" vertical="center"/>
    </xf>
    <xf numFmtId="0" fontId="42" fillId="27" borderId="18" xfId="0" applyFont="1" applyFill="1" applyBorder="1" applyAlignment="1">
      <alignment horizontal="center" vertical="center" wrapText="1"/>
    </xf>
    <xf numFmtId="165" fontId="39" fillId="27" borderId="18" xfId="79" applyFont="1" applyFill="1" applyBorder="1" applyAlignment="1">
      <alignment horizontal="center" vertical="center" wrapText="1"/>
    </xf>
    <xf numFmtId="165" fontId="39" fillId="27" borderId="26" xfId="79" applyFont="1" applyFill="1" applyBorder="1" applyAlignment="1">
      <alignment horizontal="center" vertical="center" wrapText="1"/>
    </xf>
    <xf numFmtId="0" fontId="42" fillId="0" borderId="18" xfId="0" applyFont="1" applyBorder="1" applyAlignment="1">
      <alignment horizontal="center" vertical="center" wrapText="1"/>
    </xf>
    <xf numFmtId="165" fontId="42" fillId="27" borderId="18" xfId="79" applyFont="1" applyFill="1" applyBorder="1" applyAlignment="1">
      <alignment horizontal="center" vertical="center"/>
    </xf>
    <xf numFmtId="0" fontId="39" fillId="27" borderId="18" xfId="0" quotePrefix="1" applyFont="1" applyFill="1" applyBorder="1" applyAlignment="1">
      <alignment horizontal="center" vertical="center" wrapText="1"/>
    </xf>
    <xf numFmtId="0" fontId="39" fillId="27" borderId="18" xfId="0" applyFont="1" applyFill="1" applyBorder="1" applyAlignment="1">
      <alignment horizontal="center" vertical="center" wrapText="1"/>
    </xf>
    <xf numFmtId="0" fontId="39" fillId="27" borderId="26" xfId="0" applyFont="1" applyFill="1" applyBorder="1" applyAlignment="1">
      <alignment horizontal="center" vertical="center" wrapText="1"/>
    </xf>
    <xf numFmtId="0" fontId="42" fillId="27" borderId="18" xfId="0" applyFont="1" applyFill="1" applyBorder="1" applyAlignment="1">
      <alignment horizontal="center" vertical="center"/>
    </xf>
    <xf numFmtId="165" fontId="42" fillId="27" borderId="18" xfId="79" applyFont="1" applyFill="1" applyBorder="1" applyAlignment="1">
      <alignment horizontal="center" vertical="center" wrapText="1"/>
    </xf>
    <xf numFmtId="165" fontId="39" fillId="27" borderId="24" xfId="79" applyFont="1" applyFill="1" applyBorder="1" applyAlignment="1">
      <alignment horizontal="left" vertical="center"/>
    </xf>
    <xf numFmtId="165" fontId="39" fillId="27" borderId="17" xfId="79" applyFont="1" applyFill="1" applyBorder="1" applyAlignment="1">
      <alignment horizontal="left" vertical="center"/>
    </xf>
    <xf numFmtId="0" fontId="44" fillId="26" borderId="24" xfId="0" applyFont="1" applyFill="1" applyBorder="1" applyAlignment="1">
      <alignment horizontal="left" vertical="center" wrapText="1" indent="1"/>
    </xf>
    <xf numFmtId="0" fontId="44" fillId="26" borderId="17" xfId="0" applyFont="1" applyFill="1" applyBorder="1" applyAlignment="1">
      <alignment horizontal="left" vertical="center" wrapText="1" indent="1"/>
    </xf>
    <xf numFmtId="0" fontId="44" fillId="26" borderId="12" xfId="0" applyFont="1" applyFill="1" applyBorder="1" applyAlignment="1">
      <alignment horizontal="left" vertical="center" wrapText="1" indent="1"/>
    </xf>
    <xf numFmtId="0" fontId="39" fillId="0" borderId="24" xfId="0" applyFont="1" applyBorder="1" applyAlignment="1">
      <alignment horizontal="left" vertical="center" wrapText="1" indent="1"/>
    </xf>
    <xf numFmtId="0" fontId="39" fillId="0" borderId="17" xfId="0" applyFont="1" applyBorder="1" applyAlignment="1">
      <alignment horizontal="left" vertical="center" wrapText="1" indent="1"/>
    </xf>
    <xf numFmtId="0" fontId="39" fillId="0" borderId="12" xfId="0" applyFont="1" applyBorder="1" applyAlignment="1">
      <alignment horizontal="left" vertical="center" wrapText="1" indent="1"/>
    </xf>
    <xf numFmtId="165" fontId="39" fillId="27" borderId="18" xfId="79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165" fontId="39" fillId="27" borderId="18" xfId="79" applyFont="1" applyFill="1" applyBorder="1" applyAlignment="1">
      <alignment horizontal="left" vertical="center"/>
    </xf>
    <xf numFmtId="0" fontId="39" fillId="26" borderId="24" xfId="0" applyFont="1" applyFill="1" applyBorder="1" applyAlignment="1">
      <alignment horizontal="left" vertical="center" wrapText="1" indent="1"/>
    </xf>
    <xf numFmtId="0" fontId="39" fillId="26" borderId="17" xfId="0" applyFont="1" applyFill="1" applyBorder="1" applyAlignment="1">
      <alignment horizontal="left" vertical="center" wrapText="1" indent="1"/>
    </xf>
    <xf numFmtId="0" fontId="39" fillId="26" borderId="12" xfId="0" applyFont="1" applyFill="1" applyBorder="1" applyAlignment="1">
      <alignment horizontal="left" vertical="center" wrapText="1" indent="1"/>
    </xf>
    <xf numFmtId="0" fontId="42" fillId="27" borderId="40" xfId="0" applyFont="1" applyFill="1" applyBorder="1" applyAlignment="1">
      <alignment horizontal="center" vertical="center" wrapText="1"/>
    </xf>
    <xf numFmtId="0" fontId="42" fillId="27" borderId="15" xfId="0" applyFont="1" applyFill="1" applyBorder="1" applyAlignment="1">
      <alignment horizontal="center" vertical="center" wrapText="1"/>
    </xf>
    <xf numFmtId="0" fontId="42" fillId="27" borderId="27" xfId="0" applyFont="1" applyFill="1" applyBorder="1" applyAlignment="1">
      <alignment horizontal="center" vertical="center" wrapText="1"/>
    </xf>
    <xf numFmtId="0" fontId="42" fillId="27" borderId="41" xfId="0" applyFont="1" applyFill="1" applyBorder="1" applyAlignment="1">
      <alignment horizontal="center" vertical="center" wrapText="1"/>
    </xf>
    <xf numFmtId="0" fontId="42" fillId="27" borderId="0" xfId="0" applyFont="1" applyFill="1" applyAlignment="1">
      <alignment horizontal="center" vertical="center" wrapText="1"/>
    </xf>
    <xf numFmtId="0" fontId="42" fillId="27" borderId="25" xfId="0" applyFont="1" applyFill="1" applyBorder="1" applyAlignment="1">
      <alignment horizontal="center" vertical="center" wrapText="1"/>
    </xf>
    <xf numFmtId="0" fontId="42" fillId="27" borderId="26" xfId="0" applyFont="1" applyFill="1" applyBorder="1" applyAlignment="1">
      <alignment horizontal="center" vertical="center" wrapText="1"/>
    </xf>
    <xf numFmtId="0" fontId="42" fillId="27" borderId="42" xfId="0" applyFont="1" applyFill="1" applyBorder="1" applyAlignment="1">
      <alignment horizontal="center" vertical="center"/>
    </xf>
    <xf numFmtId="0" fontId="42" fillId="27" borderId="36" xfId="0" applyFont="1" applyFill="1" applyBorder="1" applyAlignment="1">
      <alignment horizontal="center" vertical="center"/>
    </xf>
    <xf numFmtId="0" fontId="42" fillId="27" borderId="42" xfId="0" applyFont="1" applyFill="1" applyBorder="1" applyAlignment="1">
      <alignment horizontal="center" vertical="center" wrapText="1"/>
    </xf>
    <xf numFmtId="0" fontId="42" fillId="27" borderId="36" xfId="0" applyFont="1" applyFill="1" applyBorder="1" applyAlignment="1">
      <alignment horizontal="center" vertical="center" wrapText="1"/>
    </xf>
    <xf numFmtId="165" fontId="42" fillId="27" borderId="26" xfId="79" applyFont="1" applyFill="1" applyBorder="1" applyAlignment="1">
      <alignment horizontal="center" vertical="center" wrapText="1"/>
    </xf>
    <xf numFmtId="165" fontId="42" fillId="27" borderId="42" xfId="79" applyFont="1" applyFill="1" applyBorder="1" applyAlignment="1">
      <alignment horizontal="center" vertical="center" wrapText="1"/>
    </xf>
    <xf numFmtId="165" fontId="42" fillId="27" borderId="36" xfId="79" applyFont="1" applyFill="1" applyBorder="1" applyAlignment="1">
      <alignment horizontal="center" vertical="center" wrapText="1"/>
    </xf>
    <xf numFmtId="165" fontId="42" fillId="27" borderId="26" xfId="79" applyFont="1" applyFill="1" applyBorder="1" applyAlignment="1">
      <alignment horizontal="center" vertical="center"/>
    </xf>
    <xf numFmtId="165" fontId="42" fillId="27" borderId="42" xfId="79" applyFont="1" applyFill="1" applyBorder="1" applyAlignment="1">
      <alignment horizontal="center" vertical="center"/>
    </xf>
    <xf numFmtId="165" fontId="42" fillId="27" borderId="36" xfId="79" applyFont="1" applyFill="1" applyBorder="1" applyAlignment="1">
      <alignment horizontal="center" vertical="center"/>
    </xf>
    <xf numFmtId="0" fontId="42" fillId="0" borderId="40" xfId="0" applyFont="1" applyBorder="1" applyAlignment="1">
      <alignment horizontal="left" vertical="center" wrapText="1"/>
    </xf>
    <xf numFmtId="0" fontId="42" fillId="0" borderId="15" xfId="0" applyFont="1" applyBorder="1" applyAlignment="1">
      <alignment horizontal="left" vertical="center" wrapText="1"/>
    </xf>
    <xf numFmtId="0" fontId="42" fillId="0" borderId="27" xfId="0" applyFont="1" applyBorder="1" applyAlignment="1">
      <alignment horizontal="left" vertical="center" wrapText="1"/>
    </xf>
    <xf numFmtId="0" fontId="39" fillId="0" borderId="24" xfId="0" applyFont="1" applyBorder="1" applyAlignment="1">
      <alignment horizontal="left" vertical="center" indent="1"/>
    </xf>
    <xf numFmtId="0" fontId="39" fillId="0" borderId="17" xfId="0" applyFont="1" applyBorder="1" applyAlignment="1">
      <alignment horizontal="left" vertical="center" indent="1"/>
    </xf>
    <xf numFmtId="0" fontId="39" fillId="0" borderId="12" xfId="0" applyFont="1" applyBorder="1" applyAlignment="1">
      <alignment horizontal="left" vertical="center" indent="1"/>
    </xf>
    <xf numFmtId="0" fontId="39" fillId="25" borderId="24" xfId="0" applyFont="1" applyFill="1" applyBorder="1" applyAlignment="1">
      <alignment horizontal="center" vertical="center"/>
    </xf>
    <xf numFmtId="0" fontId="39" fillId="25" borderId="17" xfId="0" applyFont="1" applyFill="1" applyBorder="1" applyAlignment="1">
      <alignment horizontal="center" vertical="center"/>
    </xf>
    <xf numFmtId="0" fontId="39" fillId="25" borderId="12" xfId="0" applyFont="1" applyFill="1" applyBorder="1" applyAlignment="1">
      <alignment horizontal="center" vertical="center"/>
    </xf>
    <xf numFmtId="0" fontId="42" fillId="0" borderId="24" xfId="0" applyFont="1" applyBorder="1" applyAlignment="1">
      <alignment horizontal="left" vertical="center" wrapText="1"/>
    </xf>
    <xf numFmtId="0" fontId="42" fillId="0" borderId="17" xfId="0" applyFont="1" applyBorder="1" applyAlignment="1">
      <alignment horizontal="left" vertical="center" wrapText="1"/>
    </xf>
    <xf numFmtId="0" fontId="42" fillId="0" borderId="12" xfId="0" applyFont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39" fillId="0" borderId="17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 vertical="center"/>
    </xf>
    <xf numFmtId="0" fontId="42" fillId="25" borderId="34" xfId="0" applyFont="1" applyFill="1" applyBorder="1" applyAlignment="1">
      <alignment horizontal="left" vertical="center"/>
    </xf>
    <xf numFmtId="0" fontId="42" fillId="25" borderId="14" xfId="0" applyFont="1" applyFill="1" applyBorder="1" applyAlignment="1">
      <alignment horizontal="left" vertical="center"/>
    </xf>
    <xf numFmtId="0" fontId="42" fillId="25" borderId="35" xfId="0" applyFont="1" applyFill="1" applyBorder="1" applyAlignment="1">
      <alignment horizontal="left" vertical="center"/>
    </xf>
    <xf numFmtId="0" fontId="43" fillId="25" borderId="0" xfId="0" applyFont="1" applyFill="1" applyAlignment="1">
      <alignment horizontal="center" vertical="center"/>
    </xf>
    <xf numFmtId="0" fontId="39" fillId="27" borderId="40" xfId="0" applyFont="1" applyFill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vertical="center" wrapText="1"/>
    </xf>
    <xf numFmtId="0" fontId="39" fillId="27" borderId="27" xfId="0" applyFont="1" applyFill="1" applyBorder="1" applyAlignment="1">
      <alignment horizontal="center" vertical="center" wrapText="1"/>
    </xf>
    <xf numFmtId="0" fontId="39" fillId="27" borderId="41" xfId="0" applyFont="1" applyFill="1" applyBorder="1" applyAlignment="1">
      <alignment horizontal="center" vertical="center" wrapText="1"/>
    </xf>
    <xf numFmtId="0" fontId="39" fillId="27" borderId="0" xfId="0" applyFont="1" applyFill="1" applyAlignment="1">
      <alignment horizontal="center" vertical="center" wrapText="1"/>
    </xf>
    <xf numFmtId="0" fontId="39" fillId="27" borderId="25" xfId="0" applyFont="1" applyFill="1" applyBorder="1" applyAlignment="1">
      <alignment horizontal="center" vertical="center" wrapText="1"/>
    </xf>
    <xf numFmtId="0" fontId="39" fillId="27" borderId="34" xfId="0" applyFont="1" applyFill="1" applyBorder="1" applyAlignment="1">
      <alignment horizontal="center" vertical="center" wrapText="1"/>
    </xf>
    <xf numFmtId="0" fontId="39" fillId="27" borderId="14" xfId="0" applyFont="1" applyFill="1" applyBorder="1" applyAlignment="1">
      <alignment horizontal="center" vertical="center" wrapText="1"/>
    </xf>
    <xf numFmtId="165" fontId="39" fillId="27" borderId="42" xfId="79" applyFont="1" applyFill="1" applyBorder="1" applyAlignment="1">
      <alignment horizontal="center" vertical="center" wrapText="1"/>
    </xf>
    <xf numFmtId="165" fontId="39" fillId="27" borderId="24" xfId="79" applyFont="1" applyFill="1" applyBorder="1" applyAlignment="1">
      <alignment horizontal="center" vertical="center"/>
    </xf>
    <xf numFmtId="165" fontId="39" fillId="27" borderId="17" xfId="79" applyFont="1" applyFill="1" applyBorder="1" applyAlignment="1">
      <alignment horizontal="center" vertical="center"/>
    </xf>
    <xf numFmtId="165" fontId="39" fillId="27" borderId="12" xfId="79" applyFont="1" applyFill="1" applyBorder="1" applyAlignment="1">
      <alignment horizontal="center" vertical="center"/>
    </xf>
    <xf numFmtId="0" fontId="44" fillId="26" borderId="16" xfId="0" applyFont="1" applyFill="1" applyBorder="1" applyAlignment="1">
      <alignment horizontal="left" vertical="center" wrapText="1" indent="1"/>
    </xf>
    <xf numFmtId="0" fontId="42" fillId="27" borderId="23" xfId="0" applyFont="1" applyFill="1" applyBorder="1" applyAlignment="1">
      <alignment horizontal="center" vertical="center" wrapText="1"/>
    </xf>
    <xf numFmtId="0" fontId="42" fillId="27" borderId="20" xfId="0" applyFont="1" applyFill="1" applyBorder="1" applyAlignment="1">
      <alignment horizontal="center" vertical="center" wrapText="1"/>
    </xf>
    <xf numFmtId="0" fontId="42" fillId="27" borderId="22" xfId="0" applyFont="1" applyFill="1" applyBorder="1" applyAlignment="1">
      <alignment horizontal="center" vertical="center" wrapText="1"/>
    </xf>
    <xf numFmtId="165" fontId="42" fillId="27" borderId="28" xfId="79" applyFont="1" applyFill="1" applyBorder="1" applyAlignment="1">
      <alignment horizontal="center" vertical="center"/>
    </xf>
    <xf numFmtId="165" fontId="42" fillId="27" borderId="30" xfId="79" applyFont="1" applyFill="1" applyBorder="1" applyAlignment="1">
      <alignment horizontal="center" vertical="center"/>
    </xf>
    <xf numFmtId="165" fontId="42" fillId="27" borderId="31" xfId="79" applyFont="1" applyFill="1" applyBorder="1" applyAlignment="1">
      <alignment horizontal="center" vertical="center"/>
    </xf>
    <xf numFmtId="0" fontId="42" fillId="0" borderId="23" xfId="0" applyFont="1" applyBorder="1" applyAlignment="1">
      <alignment horizontal="left" vertical="center" wrapText="1"/>
    </xf>
    <xf numFmtId="0" fontId="39" fillId="0" borderId="16" xfId="0" applyFont="1" applyBorder="1" applyAlignment="1">
      <alignment horizontal="left" vertical="center" indent="1"/>
    </xf>
    <xf numFmtId="0" fontId="39" fillId="26" borderId="16" xfId="0" applyFont="1" applyFill="1" applyBorder="1" applyAlignment="1">
      <alignment horizontal="left" vertical="center" wrapText="1" indent="1"/>
    </xf>
    <xf numFmtId="0" fontId="39" fillId="0" borderId="16" xfId="0" applyFont="1" applyBorder="1" applyAlignment="1">
      <alignment horizontal="left" vertical="center" wrapText="1" indent="1"/>
    </xf>
    <xf numFmtId="0" fontId="39" fillId="25" borderId="16" xfId="0" applyFont="1" applyFill="1" applyBorder="1" applyAlignment="1">
      <alignment horizontal="center" vertical="center"/>
    </xf>
    <xf numFmtId="0" fontId="42" fillId="0" borderId="16" xfId="0" applyFont="1" applyBorder="1" applyAlignment="1">
      <alignment horizontal="left" vertical="center" wrapText="1"/>
    </xf>
    <xf numFmtId="0" fontId="39" fillId="0" borderId="16" xfId="0" applyFont="1" applyBorder="1" applyAlignment="1">
      <alignment horizontal="center" vertical="center"/>
    </xf>
    <xf numFmtId="0" fontId="39" fillId="26" borderId="18" xfId="0" applyFont="1" applyFill="1" applyBorder="1" applyAlignment="1">
      <alignment horizontal="left" vertical="center" wrapText="1" indent="1"/>
    </xf>
    <xf numFmtId="0" fontId="44" fillId="26" borderId="18" xfId="0" applyFont="1" applyFill="1" applyBorder="1" applyAlignment="1">
      <alignment horizontal="left" vertical="center" wrapText="1" indent="1"/>
    </xf>
    <xf numFmtId="0" fontId="42" fillId="0" borderId="18" xfId="0" applyFont="1" applyBorder="1" applyAlignment="1">
      <alignment horizontal="left" vertical="center" wrapText="1"/>
    </xf>
    <xf numFmtId="0" fontId="39" fillId="0" borderId="18" xfId="0" applyFont="1" applyBorder="1" applyAlignment="1">
      <alignment horizontal="left" vertical="center" indent="1"/>
    </xf>
    <xf numFmtId="0" fontId="65" fillId="0" borderId="0" xfId="0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42" fillId="27" borderId="0" xfId="0" applyFont="1" applyFill="1" applyAlignment="1">
      <alignment horizontal="center" vertical="center"/>
    </xf>
    <xf numFmtId="0" fontId="39" fillId="0" borderId="24" xfId="0" applyFont="1" applyBorder="1" applyAlignment="1">
      <alignment horizontal="left" vertical="center"/>
    </xf>
    <xf numFmtId="0" fontId="39" fillId="0" borderId="17" xfId="0" applyFont="1" applyBorder="1" applyAlignment="1">
      <alignment horizontal="left" vertical="center"/>
    </xf>
    <xf numFmtId="0" fontId="39" fillId="0" borderId="12" xfId="0" applyFont="1" applyBorder="1" applyAlignment="1">
      <alignment horizontal="left" vertical="center"/>
    </xf>
    <xf numFmtId="0" fontId="64" fillId="27" borderId="18" xfId="0" applyFont="1" applyFill="1" applyBorder="1" applyAlignment="1">
      <alignment horizontal="center" wrapText="1"/>
    </xf>
    <xf numFmtId="0" fontId="42" fillId="0" borderId="15" xfId="0" applyFont="1" applyBorder="1" applyAlignment="1">
      <alignment horizontal="left" vertical="center"/>
    </xf>
    <xf numFmtId="0" fontId="42" fillId="0" borderId="27" xfId="0" applyFont="1" applyBorder="1" applyAlignment="1">
      <alignment horizontal="left" vertical="center"/>
    </xf>
    <xf numFmtId="0" fontId="45" fillId="0" borderId="18" xfId="107" applyFont="1" applyBorder="1" applyAlignment="1">
      <alignment horizontal="right" vertical="center" wrapText="1"/>
    </xf>
    <xf numFmtId="0" fontId="41" fillId="0" borderId="0" xfId="0" applyFont="1" applyAlignment="1">
      <alignment horizontal="center"/>
    </xf>
    <xf numFmtId="0" fontId="43" fillId="25" borderId="0" xfId="0" applyFont="1" applyFill="1" applyAlignment="1">
      <alignment horizontal="center"/>
    </xf>
    <xf numFmtId="0" fontId="42" fillId="27" borderId="43" xfId="0" applyFont="1" applyFill="1" applyBorder="1" applyAlignment="1">
      <alignment horizontal="center" vertical="center" wrapText="1"/>
    </xf>
    <xf numFmtId="0" fontId="42" fillId="27" borderId="44" xfId="0" applyFont="1" applyFill="1" applyBorder="1" applyAlignment="1">
      <alignment horizontal="center" vertical="center" wrapText="1"/>
    </xf>
    <xf numFmtId="0" fontId="42" fillId="27" borderId="45" xfId="0" applyFont="1" applyFill="1" applyBorder="1" applyAlignment="1">
      <alignment horizontal="center" vertical="center" wrapText="1"/>
    </xf>
    <xf numFmtId="0" fontId="42" fillId="27" borderId="46" xfId="0" applyFont="1" applyFill="1" applyBorder="1" applyAlignment="1">
      <alignment horizontal="center" vertical="center" wrapText="1"/>
    </xf>
    <xf numFmtId="0" fontId="42" fillId="27" borderId="47" xfId="0" applyFont="1" applyFill="1" applyBorder="1" applyAlignment="1">
      <alignment horizontal="center" vertical="center" wrapText="1"/>
    </xf>
    <xf numFmtId="0" fontId="42" fillId="27" borderId="48" xfId="0" applyFont="1" applyFill="1" applyBorder="1" applyAlignment="1">
      <alignment horizontal="center" vertical="center" wrapText="1"/>
    </xf>
    <xf numFmtId="0" fontId="42" fillId="27" borderId="49" xfId="0" applyFont="1" applyFill="1" applyBorder="1" applyAlignment="1">
      <alignment horizontal="center" vertical="center" wrapText="1"/>
    </xf>
    <xf numFmtId="0" fontId="42" fillId="27" borderId="50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left" wrapText="1"/>
    </xf>
    <xf numFmtId="0" fontId="42" fillId="0" borderId="0" xfId="0" applyFont="1" applyAlignment="1">
      <alignment horizontal="left"/>
    </xf>
    <xf numFmtId="0" fontId="42" fillId="27" borderId="40" xfId="0" quotePrefix="1" applyFont="1" applyFill="1" applyBorder="1" applyAlignment="1">
      <alignment horizontal="center" vertical="center" wrapText="1"/>
    </xf>
    <xf numFmtId="0" fontId="42" fillId="27" borderId="15" xfId="0" quotePrefix="1" applyFont="1" applyFill="1" applyBorder="1" applyAlignment="1">
      <alignment horizontal="center" vertical="center" wrapText="1"/>
    </xf>
    <xf numFmtId="0" fontId="42" fillId="27" borderId="27" xfId="0" quotePrefix="1" applyFont="1" applyFill="1" applyBorder="1" applyAlignment="1">
      <alignment horizontal="center" vertical="center" wrapText="1"/>
    </xf>
    <xf numFmtId="0" fontId="42" fillId="27" borderId="41" xfId="0" quotePrefix="1" applyFont="1" applyFill="1" applyBorder="1" applyAlignment="1">
      <alignment horizontal="center" vertical="center" wrapText="1"/>
    </xf>
    <xf numFmtId="0" fontId="42" fillId="27" borderId="0" xfId="0" quotePrefix="1" applyFont="1" applyFill="1" applyAlignment="1">
      <alignment horizontal="center" vertical="center" wrapText="1"/>
    </xf>
    <xf numFmtId="0" fontId="42" fillId="27" borderId="25" xfId="0" quotePrefix="1" applyFont="1" applyFill="1" applyBorder="1" applyAlignment="1">
      <alignment horizontal="center" vertical="center" wrapText="1"/>
    </xf>
    <xf numFmtId="0" fontId="42" fillId="27" borderId="34" xfId="0" quotePrefix="1" applyFont="1" applyFill="1" applyBorder="1" applyAlignment="1">
      <alignment horizontal="center" vertical="center" wrapText="1"/>
    </xf>
    <xf numFmtId="0" fontId="42" fillId="27" borderId="14" xfId="0" quotePrefix="1" applyFont="1" applyFill="1" applyBorder="1" applyAlignment="1">
      <alignment horizontal="center" vertical="center" wrapText="1"/>
    </xf>
    <xf numFmtId="0" fontId="42" fillId="27" borderId="35" xfId="0" quotePrefix="1" applyFont="1" applyFill="1" applyBorder="1" applyAlignment="1">
      <alignment horizontal="center" vertical="center" wrapText="1"/>
    </xf>
    <xf numFmtId="0" fontId="50" fillId="27" borderId="18" xfId="0" applyFont="1" applyFill="1" applyBorder="1" applyAlignment="1">
      <alignment horizontal="center" vertical="center" wrapText="1"/>
    </xf>
    <xf numFmtId="0" fontId="50" fillId="27" borderId="18" xfId="0" applyFont="1" applyFill="1" applyBorder="1" applyAlignment="1">
      <alignment horizontal="center" vertical="center"/>
    </xf>
    <xf numFmtId="0" fontId="39" fillId="27" borderId="24" xfId="0" applyFont="1" applyFill="1" applyBorder="1" applyAlignment="1">
      <alignment horizontal="center" vertical="center"/>
    </xf>
    <xf numFmtId="0" fontId="39" fillId="27" borderId="17" xfId="0" applyFont="1" applyFill="1" applyBorder="1" applyAlignment="1">
      <alignment horizontal="center" vertical="center"/>
    </xf>
    <xf numFmtId="0" fontId="39" fillId="27" borderId="12" xfId="0" applyFont="1" applyFill="1" applyBorder="1" applyAlignment="1">
      <alignment horizontal="center" vertical="center"/>
    </xf>
    <xf numFmtId="0" fontId="42" fillId="0" borderId="24" xfId="0" applyFont="1" applyBorder="1" applyAlignment="1">
      <alignment horizontal="left" vertical="center"/>
    </xf>
    <xf numFmtId="0" fontId="42" fillId="0" borderId="17" xfId="0" applyFont="1" applyBorder="1" applyAlignment="1">
      <alignment horizontal="left" vertical="center"/>
    </xf>
    <xf numFmtId="0" fontId="42" fillId="0" borderId="12" xfId="0" applyFont="1" applyBorder="1" applyAlignment="1">
      <alignment horizontal="left" vertical="center"/>
    </xf>
    <xf numFmtId="0" fontId="39" fillId="0" borderId="18" xfId="0" applyFont="1" applyBorder="1" applyAlignment="1">
      <alignment horizontal="left" vertical="center"/>
    </xf>
    <xf numFmtId="0" fontId="55" fillId="27" borderId="18" xfId="0" applyFont="1" applyFill="1" applyBorder="1" applyAlignment="1">
      <alignment horizontal="center"/>
    </xf>
  </cellXfs>
  <cellStyles count="181">
    <cellStyle name="_x0004_¥" xfId="1" xr:uid="{E3835D0A-7C22-4483-ADF9-DCB1951FE65E}"/>
    <cellStyle name="_x0004_¥ 2" xfId="2" xr:uid="{FDB904BA-7B4E-4C40-8118-47D9DC365D1F}"/>
    <cellStyle name="20% - Énfasis1 2" xfId="3" xr:uid="{13DD04F4-0603-41A3-8BB8-3BF15F27D5B0}"/>
    <cellStyle name="20% - Énfasis2 2" xfId="4" xr:uid="{5E2A107C-5673-4C3A-9935-ECA70DAF21A3}"/>
    <cellStyle name="20% - Énfasis3 2" xfId="5" xr:uid="{58C4F156-AF60-4A4E-9FAF-AC7C29C31472}"/>
    <cellStyle name="20% - Énfasis4 2" xfId="6" xr:uid="{BED6A1FB-43A5-498E-97D5-E94DEAB65455}"/>
    <cellStyle name="20% - Énfasis5 2" xfId="7" xr:uid="{D83CA7E3-8EAC-4833-8018-5048367C2386}"/>
    <cellStyle name="20% - Énfasis6 2" xfId="8" xr:uid="{13A3BA1F-1EA1-43A7-ABB5-B29A6E47E405}"/>
    <cellStyle name="40% - Énfasis1 2" xfId="9" xr:uid="{75505D26-5D91-4F0B-9ACA-F01D92A91D29}"/>
    <cellStyle name="40% - Énfasis2 2" xfId="10" xr:uid="{CF93675F-E4A9-4281-A349-07CFC2A3B1C6}"/>
    <cellStyle name="40% - Énfasis3 2" xfId="11" xr:uid="{1EBC25E2-1144-4E99-A0D9-FA0C1ADF672C}"/>
    <cellStyle name="40% - Énfasis4 2" xfId="12" xr:uid="{8D56F601-8414-479A-B5E2-A37DFF9D1A48}"/>
    <cellStyle name="40% - Énfasis5 2" xfId="13" xr:uid="{AFA5147B-C0AD-43C8-A029-1BD95CE235AA}"/>
    <cellStyle name="40% - Énfasis6 2" xfId="14" xr:uid="{CC17D6D4-8FF1-40DC-B943-545E01C1B72D}"/>
    <cellStyle name="60% - Énfasis1 2" xfId="15" xr:uid="{87521DB3-A94C-4D36-93F5-A97311F53BF1}"/>
    <cellStyle name="60% - Énfasis2 2" xfId="16" xr:uid="{19825DF8-2A00-4193-8BC9-980065E372AD}"/>
    <cellStyle name="60% - Énfasis3 2" xfId="17" xr:uid="{F1F70EAA-7981-4D83-B779-8D018E86B79A}"/>
    <cellStyle name="60% - Énfasis4 2" xfId="18" xr:uid="{67F4882A-0A0E-4977-9A86-E0CD5D2EBAEF}"/>
    <cellStyle name="60% - Énfasis5 2" xfId="19" xr:uid="{E09B2675-76E9-412B-80B3-14010830FF1A}"/>
    <cellStyle name="60% - Énfasis6 2" xfId="20" xr:uid="{B5F019A9-4815-4454-9E32-50617702469A}"/>
    <cellStyle name="Buena 2" xfId="21" xr:uid="{46E7F62A-D4B8-4C0D-8D55-D86FF41452A2}"/>
    <cellStyle name="Cálculo 2" xfId="22" xr:uid="{3DF43415-BDC5-400E-A96C-2768F878A5A0}"/>
    <cellStyle name="Cancel" xfId="23" xr:uid="{67979413-291C-406F-8EBC-D2B4AA1A6AB0}"/>
    <cellStyle name="Cancel 2" xfId="24" xr:uid="{EEDE7C7B-7CB7-459A-ACA4-DBC5E9E7F322}"/>
    <cellStyle name="Cancel 3" xfId="25" xr:uid="{E3DB739B-89C2-401F-A2A8-4E876E5013C4}"/>
    <cellStyle name="Celda de comprobación 2" xfId="26" xr:uid="{A1B6F429-7D15-46F1-B780-D3E8531751FC}"/>
    <cellStyle name="Celda vinculada 2" xfId="27" xr:uid="{421CD514-8C73-4723-BA44-6BEE4F7BD5E5}"/>
    <cellStyle name="Centrado" xfId="28" xr:uid="{6D833383-0E58-425B-83E3-9251BDD87646}"/>
    <cellStyle name="Comma [0]" xfId="29" xr:uid="{D3E857E1-22ED-4E60-9011-4B317F89A368}"/>
    <cellStyle name="Comma_CONSTRUCT" xfId="30" xr:uid="{27F04DD1-8A31-4148-989A-7483F8F03D56}"/>
    <cellStyle name="Currency [0]" xfId="31" xr:uid="{9D0642DC-5F83-4C83-B0ED-508B6C1C0905}"/>
    <cellStyle name="Currency_CONSTRUCT" xfId="32" xr:uid="{32BE5DCB-86B8-40E7-B343-C0E503F6005A}"/>
    <cellStyle name="DOBLE" xfId="33" xr:uid="{023930B6-52E0-4587-9104-D122613EEE6F}"/>
    <cellStyle name="Encabezado 4 2" xfId="34" xr:uid="{72E628D9-F031-40AB-8D1B-238322ABB50E}"/>
    <cellStyle name="Énfasis1 2" xfId="35" xr:uid="{DAD6E7A9-63DC-408E-A15E-38EE119677AE}"/>
    <cellStyle name="Énfasis2 2" xfId="36" xr:uid="{6F4D3B6E-8AB9-4449-95E9-04E92E4B516A}"/>
    <cellStyle name="Énfasis3 2" xfId="37" xr:uid="{D4F9226C-7561-4680-B2DD-F7C2D0D20E00}"/>
    <cellStyle name="Énfasis4 2" xfId="38" xr:uid="{159B9CEB-999A-44B9-A98F-31F4811605D8}"/>
    <cellStyle name="Énfasis5 2" xfId="39" xr:uid="{34F6357A-7607-4A37-B364-81ED62810F35}"/>
    <cellStyle name="Énfasis6 2" xfId="40" xr:uid="{63A2CC0B-8BCA-48E4-AAA4-7CAE573BD44E}"/>
    <cellStyle name="Entrada 2" xfId="41" xr:uid="{22992CB1-E3D4-41E3-9DFA-1E06351DDBDE}"/>
    <cellStyle name="Euro" xfId="42" xr:uid="{F6060B8B-859E-4348-BDD7-1D1B1D4AB241}"/>
    <cellStyle name="Euro 10" xfId="43" xr:uid="{DE5837E6-3ABA-458D-B42C-DD2AC9EC9738}"/>
    <cellStyle name="Euro 11" xfId="44" xr:uid="{24DF7171-CFD5-405D-88CC-F19207E5342A}"/>
    <cellStyle name="Euro 2" xfId="45" xr:uid="{C0CD9E60-881C-4171-8201-3683795247A2}"/>
    <cellStyle name="Euro 2 2" xfId="46" xr:uid="{23CE5718-C916-4D6B-BA38-41B67C0DA684}"/>
    <cellStyle name="Euro 2 2 2" xfId="47" xr:uid="{2B6518EF-881C-495B-AE2B-AA2E778BA504}"/>
    <cellStyle name="Euro 2 2 3" xfId="48" xr:uid="{2A0B086A-2689-4357-9334-271AF2C38E5C}"/>
    <cellStyle name="Euro 2 2 4" xfId="49" xr:uid="{50519501-7A04-4C39-A97D-DE3F53325A26}"/>
    <cellStyle name="Euro 2 2 5" xfId="50" xr:uid="{92C7CC01-5816-422F-9206-A2DD1815957A}"/>
    <cellStyle name="Euro 2 2 6" xfId="51" xr:uid="{8B5E8544-1814-4AE5-8BD4-FA5C455ECBC8}"/>
    <cellStyle name="Euro 2 3" xfId="52" xr:uid="{64C5DB94-A57E-4A42-8C37-32E409B04F00}"/>
    <cellStyle name="Euro 2 4" xfId="53" xr:uid="{D9CEB423-97E5-4D14-BD29-B5A44DBE5315}"/>
    <cellStyle name="Euro 2 5" xfId="54" xr:uid="{FD7A9959-E419-42E3-8ED9-2932AEE87A13}"/>
    <cellStyle name="Euro 2 6" xfId="55" xr:uid="{6C0F9DBA-BDF4-461B-9AF6-50C9102214F4}"/>
    <cellStyle name="Euro 3" xfId="56" xr:uid="{A8D5E26B-62D0-43A5-9324-68EDD4586C30}"/>
    <cellStyle name="Euro 3 2" xfId="57" xr:uid="{29DB5B9A-C90C-4DC1-B716-54A5928F67DB}"/>
    <cellStyle name="Euro 3 3" xfId="58" xr:uid="{ADF60913-9F94-4E57-98EE-575A1842A178}"/>
    <cellStyle name="Euro 3 4" xfId="59" xr:uid="{28DFF7EE-A122-44CA-9E0B-3687A8CF20E7}"/>
    <cellStyle name="Euro 3 5" xfId="60" xr:uid="{879AEF10-6147-42B0-A698-E3D133E7C40A}"/>
    <cellStyle name="Euro 3 6" xfId="61" xr:uid="{A07D3A54-1061-490E-8C88-9E56D1C44C57}"/>
    <cellStyle name="Euro 3 7" xfId="62" xr:uid="{D4ED4293-7C6D-46F8-A2D9-E6507B7894ED}"/>
    <cellStyle name="Euro 4" xfId="63" xr:uid="{FB74A26C-78F0-4D4F-9AD4-022151F9E4C2}"/>
    <cellStyle name="Euro 4 2" xfId="64" xr:uid="{049876F6-9A14-4AAB-8DF8-B9E992802F45}"/>
    <cellStyle name="Euro 5" xfId="65" xr:uid="{2408CA6D-E113-401E-990F-0507B853D921}"/>
    <cellStyle name="Euro 5 2" xfId="66" xr:uid="{BB5ED8F2-6D51-4E7B-8967-F1C18401ED39}"/>
    <cellStyle name="Euro 6" xfId="67" xr:uid="{6235CE7F-FEE0-47B6-8263-E560548FD11E}"/>
    <cellStyle name="Euro 7" xfId="68" xr:uid="{A0BFF441-4E39-4B97-8772-E35B39D78566}"/>
    <cellStyle name="Euro 8" xfId="69" xr:uid="{498D1757-9782-4405-9C61-44AA11C7A982}"/>
    <cellStyle name="Euro 9" xfId="70" xr:uid="{EA6895B8-B34C-4347-A34E-7E4003855243}"/>
    <cellStyle name="F2" xfId="71" xr:uid="{EDA34D1B-AE75-4588-A4B4-C06C1D7C3B13}"/>
    <cellStyle name="F3" xfId="72" xr:uid="{5E1CB3C6-A2A8-476B-BDD9-144F904CE274}"/>
    <cellStyle name="F4" xfId="73" xr:uid="{D7F2CDED-1E8D-4FE5-B62D-4EF9C5926997}"/>
    <cellStyle name="F5" xfId="74" xr:uid="{30C88FE9-B0A9-452C-B293-3732D2182AEE}"/>
    <cellStyle name="F6" xfId="75" xr:uid="{655F0BA4-BF8B-44C1-B66B-2229353A6267}"/>
    <cellStyle name="F7" xfId="76" xr:uid="{C2EAF6F8-3301-4460-8E14-79F8FD494741}"/>
    <cellStyle name="F8" xfId="77" xr:uid="{212B5A3D-0F3E-46B3-87B4-EF69247FA954}"/>
    <cellStyle name="Incorrecto 2" xfId="78" xr:uid="{B1D34E80-32FA-4F00-9A38-0B488513894C}"/>
    <cellStyle name="Millares" xfId="79" builtinId="3"/>
    <cellStyle name="Millares 2" xfId="80" xr:uid="{E8DFCD2F-5D41-4A49-B5C4-A1543334CDAE}"/>
    <cellStyle name="Millares 2 2" xfId="81" xr:uid="{1A46ECB6-6954-43CC-89AE-D01F4C5E7F6D}"/>
    <cellStyle name="Millares 2 3" xfId="82" xr:uid="{6027B208-D273-4180-94E5-08067F13EFFD}"/>
    <cellStyle name="Millares 2 4" xfId="83" xr:uid="{6854EF01-6AC0-4AB7-8088-B6A83ABF0FAA}"/>
    <cellStyle name="Millares 2 5" xfId="84" xr:uid="{1D797FD1-799F-4430-8265-5DB9E8D029E4}"/>
    <cellStyle name="Millares 2 6" xfId="85" xr:uid="{2A3DEA6F-5043-4A0E-A3F7-EAF2EBCCC2C7}"/>
    <cellStyle name="Millares 3" xfId="86" xr:uid="{A01345EC-3FED-46DF-9507-815B9085752A}"/>
    <cellStyle name="Millares 4" xfId="87" xr:uid="{C770D41B-C6AA-49B2-9B13-228B618BDA82}"/>
    <cellStyle name="Millares 4 2" xfId="88" xr:uid="{CA4A9D62-F1F3-4F9E-B6E9-8A303FBDBDF5}"/>
    <cellStyle name="Millares 5" xfId="89" xr:uid="{B5F946DB-E026-4802-BD78-518308E24B06}"/>
    <cellStyle name="Millares 6" xfId="90" xr:uid="{A8F88295-7B0E-461F-B151-618DB0149364}"/>
    <cellStyle name="Millares 8" xfId="91" xr:uid="{E2FA928A-4C74-49AA-9091-6E7252F87203}"/>
    <cellStyle name="Millares 8 2" xfId="92" xr:uid="{33A872A0-2768-4DAA-A97E-64BD5C3739A5}"/>
    <cellStyle name="Millares 9" xfId="93" xr:uid="{3D4E1B4C-A3E9-4F09-ABB2-5D267F1410E8}"/>
    <cellStyle name="Neutral 2" xfId="94" xr:uid="{FB988DAC-AD85-4A1E-8FF2-EEB8EAC61B84}"/>
    <cellStyle name="Normal" xfId="0" builtinId="0"/>
    <cellStyle name="Normal 10" xfId="95" xr:uid="{CC9B7204-907C-436E-B1A2-3018D127C895}"/>
    <cellStyle name="Normal 10 2" xfId="96" xr:uid="{322D1E78-0C20-45FD-A18E-96AB0D094D0D}"/>
    <cellStyle name="Normal 11" xfId="97" xr:uid="{31E5F293-2A3F-4C31-A1A2-E0B933856079}"/>
    <cellStyle name="Normal 11 2" xfId="98" xr:uid="{2A7EE2CC-4F92-48C0-8E5D-77C9C89466C4}"/>
    <cellStyle name="Normal 11 3" xfId="99" xr:uid="{DF93D282-6BD8-43AC-835D-DFA6E78F9467}"/>
    <cellStyle name="Normal 11 4" xfId="100" xr:uid="{DC39D484-A582-4A92-B2EF-419BB148E7EB}"/>
    <cellStyle name="Normal 12" xfId="101" xr:uid="{193A04A5-15BF-48ED-9FEA-1CD0708E25F8}"/>
    <cellStyle name="Normal 12 2" xfId="102" xr:uid="{A18F55CB-8C7F-4414-9878-9804161A8D2D}"/>
    <cellStyle name="Normal 13" xfId="103" xr:uid="{011F93F1-AABB-4B57-9B13-6A0E09D762F8}"/>
    <cellStyle name="Normal 13 2" xfId="104" xr:uid="{D43E0D02-C8FB-41D2-9711-3CE5812092F5}"/>
    <cellStyle name="Normal 14" xfId="105" xr:uid="{164C6DA3-5B0E-4E6D-9D01-6FD062ECF47A}"/>
    <cellStyle name="Normal 15" xfId="106" xr:uid="{2C5D114C-8799-4DC5-AC75-CF375A997749}"/>
    <cellStyle name="Normal 2" xfId="107" xr:uid="{5288BE14-C941-4E45-9013-2781FA4E5FA3}"/>
    <cellStyle name="Normal 2 2" xfId="108" xr:uid="{40D2B016-025A-4860-B36C-F47EE1716BBA}"/>
    <cellStyle name="Normal 2 3" xfId="109" xr:uid="{9007B6A0-6D31-4105-AA0E-4348ADE81946}"/>
    <cellStyle name="Normal 2 3 2" xfId="110" xr:uid="{54E90BFE-FCBC-4188-BB1A-DB59567A47FD}"/>
    <cellStyle name="Normal 2 3 3" xfId="111" xr:uid="{00EC38C4-1557-428F-95C1-68D852BE9B37}"/>
    <cellStyle name="Normal 2 3 4" xfId="112" xr:uid="{826751A1-4F5C-408B-819D-5E87720C0428}"/>
    <cellStyle name="Normal 2 3 5" xfId="113" xr:uid="{0222119C-31E0-4B49-BD84-FAAFDF378A11}"/>
    <cellStyle name="Normal 2 3 6" xfId="114" xr:uid="{1CCDE674-17CA-4E08-89A7-069109D40B47}"/>
    <cellStyle name="Normal 2 4" xfId="115" xr:uid="{1A98B36F-6D17-4D6C-9678-F4BB5035EC47}"/>
    <cellStyle name="Normal 2 5" xfId="116" xr:uid="{6C0B60C4-5E5F-4462-A5C7-7603B2227E04}"/>
    <cellStyle name="Normal 2 6" xfId="117" xr:uid="{2D6613D0-6957-4562-B55F-76BD6A53BE2A}"/>
    <cellStyle name="Normal 2 7" xfId="118" xr:uid="{ABB1E9D0-3F4F-45D6-9ADE-6E5DDEC68CF3}"/>
    <cellStyle name="Normal 2 8" xfId="119" xr:uid="{B2A384E8-3F3A-448F-803C-422FC1E24C01}"/>
    <cellStyle name="Normal 3" xfId="120" xr:uid="{07E1F90D-DC3F-47DA-BF51-FBD4A4940D56}"/>
    <cellStyle name="Normal 3 2" xfId="121" xr:uid="{20614266-156D-48EC-8790-AFEC4C1CCB1C}"/>
    <cellStyle name="Normal 3 2 2" xfId="122" xr:uid="{5753C7A5-A30B-4FAF-8417-3EDD735403A2}"/>
    <cellStyle name="Normal 3 3" xfId="123" xr:uid="{3442FBE2-A730-4D36-A087-AE33BA2A015B}"/>
    <cellStyle name="Normal 4" xfId="124" xr:uid="{88CF2EEF-0381-46C2-9469-AA980DC2AA96}"/>
    <cellStyle name="Normal 5" xfId="125" xr:uid="{204382E0-5AB2-458B-A9D3-6EC9C0A38566}"/>
    <cellStyle name="Normal 5 2" xfId="126" xr:uid="{D9BB43E5-8C54-44F8-BE2B-A4A16282F13F}"/>
    <cellStyle name="Normal 6" xfId="127" xr:uid="{8318AF8F-7C2C-4CEE-B3C3-3448C4567FD5}"/>
    <cellStyle name="Normal 7" xfId="128" xr:uid="{4F9DB1C6-A7EE-4962-8093-F0B2BCB3335D}"/>
    <cellStyle name="Normal 7 2" xfId="129" xr:uid="{201906C3-B6DC-42BA-A87A-7397681F38B4}"/>
    <cellStyle name="Normal 7 3" xfId="130" xr:uid="{972881EF-1DD8-45C9-B53D-EB7CBCBBF4C2}"/>
    <cellStyle name="Normal 7 4" xfId="131" xr:uid="{FA6A9CA7-D865-4555-AFE0-6E329BC3A712}"/>
    <cellStyle name="Normal 7 5" xfId="132" xr:uid="{51E71C86-F67A-4CD9-83C6-A9E729B5B91D}"/>
    <cellStyle name="Normal 7 6" xfId="133" xr:uid="{ACE2E432-7A45-4E46-BD7E-53A73BF868C7}"/>
    <cellStyle name="Normal 7 7" xfId="134" xr:uid="{AC0C0E27-C6B5-4C1D-8FF8-3E90FCDA5BB9}"/>
    <cellStyle name="Normal 7 8" xfId="135" xr:uid="{046CEABD-ACC4-4386-B17A-9BAE839020D2}"/>
    <cellStyle name="Normal 7 9" xfId="136" xr:uid="{2E4054F4-0E41-43D8-8848-9D015A7A1D8E}"/>
    <cellStyle name="Normal 8" xfId="137" xr:uid="{EF48519E-305B-4BD9-BE78-21BCF675BC84}"/>
    <cellStyle name="Normal 8 2" xfId="138" xr:uid="{5149C4E4-602C-4948-92AD-1F3E7BB2922F}"/>
    <cellStyle name="Normal 8 3" xfId="139" xr:uid="{21F6E058-4F68-44C8-AC92-468C7D89B2C2}"/>
    <cellStyle name="Normal 8 4" xfId="140" xr:uid="{A04DEFDC-4353-442A-959B-517003790262}"/>
    <cellStyle name="Normal 8 5" xfId="141" xr:uid="{F1885BC6-4917-41A6-AD33-3DFAFCEAB7B0}"/>
    <cellStyle name="Normal 8 6" xfId="142" xr:uid="{E568E6D6-4FCC-4B77-9672-FDEBE68A5FFE}"/>
    <cellStyle name="Normal 8 7" xfId="143" xr:uid="{7170F014-E1F6-4F26-8877-A684871329F5}"/>
    <cellStyle name="Normal 8 8" xfId="144" xr:uid="{C15372D8-9884-48AB-BD47-2C28F0C74B26}"/>
    <cellStyle name="Normal 8 9" xfId="145" xr:uid="{EEDFB381-46D8-4FC0-8FFF-B4438EF61726}"/>
    <cellStyle name="Normal 9" xfId="146" xr:uid="{17BA0CCE-25EB-487A-BE37-FE9605708109}"/>
    <cellStyle name="Normal 9 2" xfId="147" xr:uid="{9F2E369B-93D1-4C51-A2A7-0FD91AE0EFE0}"/>
    <cellStyle name="Normal 9 3" xfId="148" xr:uid="{4111CD33-ACDA-41BB-BE0A-CDA02BDA8855}"/>
    <cellStyle name="Notas 2" xfId="149" xr:uid="{7BED9AB0-8ECF-4290-BFEF-0980793E802E}"/>
    <cellStyle name="NUM" xfId="150" xr:uid="{6F3BD935-F4D1-4C70-AA4E-160CA74E8CD5}"/>
    <cellStyle name="Porcentaje" xfId="151" builtinId="5"/>
    <cellStyle name="Porcentaje 2" xfId="152" xr:uid="{D6F0F676-1F0B-48CD-BB87-1E67D3D9FFEE}"/>
    <cellStyle name="Porcentaje 2 2" xfId="153" xr:uid="{DFE3F166-C53C-45E9-A984-AB1CAFE8B758}"/>
    <cellStyle name="Porcentaje 3" xfId="154" xr:uid="{9E83DCC2-93DE-43B4-B46D-8FC9371DDBD9}"/>
    <cellStyle name="Porcentaje 4" xfId="155" xr:uid="{B99E2CBD-A94D-4216-8072-B9B4D5C6EDCB}"/>
    <cellStyle name="Porcentual 0" xfId="156" xr:uid="{0F608544-36CE-47D5-B5F2-D98C026A847B}"/>
    <cellStyle name="Porcentual 1" xfId="157" xr:uid="{9A3FB26A-1666-4EE4-8A7F-4029C61119E6}"/>
    <cellStyle name="Porcentual 2" xfId="158" xr:uid="{7777537C-44E5-45AD-A544-21FAD9C43477}"/>
    <cellStyle name="Porcentual 2 2" xfId="159" xr:uid="{BDFACBE3-BFE7-4963-BC96-E4D51A834906}"/>
    <cellStyle name="Porcentual 2 3" xfId="160" xr:uid="{69C06DD5-2D64-41AF-81F5-0A20968044EB}"/>
    <cellStyle name="Porcentual 2 4" xfId="161" xr:uid="{A84EC773-DB37-4A2C-A7E9-03621730C368}"/>
    <cellStyle name="Porcentual 3" xfId="162" xr:uid="{A98848C7-34DB-48D0-B8C4-663FE73A00B1}"/>
    <cellStyle name="R" xfId="163" xr:uid="{4398F5D9-9B79-451E-AE99-FCBC3B9A44D5}"/>
    <cellStyle name="Rotulo" xfId="164" xr:uid="{B6960230-1A55-45D0-B254-2307ED294EB8}"/>
    <cellStyle name="Salida 2" xfId="165" xr:uid="{83A02BCB-14FE-401C-A893-F3E0A97E51C2}"/>
    <cellStyle name="Soles" xfId="166" xr:uid="{01E5E3FB-C665-4649-9248-DE9BFBF124AB}"/>
    <cellStyle name="T. Centrado 1" xfId="167" xr:uid="{8BEEB075-770C-4EC9-BC16-0AC2FFD11B35}"/>
    <cellStyle name="Texto" xfId="168" xr:uid="{425039F9-64A9-457C-BD5D-326FE790AC79}"/>
    <cellStyle name="Texto 01" xfId="169" xr:uid="{D0592DAE-2B0E-4BE2-B6B5-AE018D0787B8}"/>
    <cellStyle name="Texto 1" xfId="170" xr:uid="{5C7A4104-A6A9-4A1D-B817-98A82475F80E}"/>
    <cellStyle name="Texto centado R" xfId="171" xr:uid="{F583B6B5-C882-4DBD-A19C-5EFF1DAE6224}"/>
    <cellStyle name="Texto centrado" xfId="172" xr:uid="{7EA79872-BBAD-4C1F-9972-028DFF8F9B71}"/>
    <cellStyle name="Texto Centrado 1" xfId="173" xr:uid="{96E67D80-CBDC-40E6-BF32-5138A1D8E6B4}"/>
    <cellStyle name="Texto de advertencia 2" xfId="174" xr:uid="{98EE933D-C348-4A43-950A-5C618211E2D2}"/>
    <cellStyle name="Texto explicativo 2" xfId="175" xr:uid="{8B1D91B5-8447-423A-AF8D-96E7923F7C18}"/>
    <cellStyle name="Título 1 2" xfId="176" xr:uid="{9F22918C-B019-4F89-92CE-B19488721D2D}"/>
    <cellStyle name="Título 2 2" xfId="177" xr:uid="{95DF0790-2075-423C-98C7-5C051A62611C}"/>
    <cellStyle name="Título 3 2" xfId="178" xr:uid="{A49C59D9-DC24-4ADA-B113-3670B5D527F1}"/>
    <cellStyle name="Título 4" xfId="179" xr:uid="{9AF4CA7F-6269-44CF-B1CC-8F0A502DECBC}"/>
    <cellStyle name="Total 2" xfId="180" xr:uid="{E69400F8-A830-4BC9-8C24-73AA44A2F7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93AEF-D6F8-40DD-A1E4-C1BBE148FCAB}">
  <dimension ref="A1:J35"/>
  <sheetViews>
    <sheetView tabSelected="1" view="pageBreakPreview" topLeftCell="A18" zoomScale="145" zoomScaleNormal="100" zoomScaleSheetLayoutView="145" workbookViewId="0">
      <selection activeCell="F12" sqref="F12"/>
    </sheetView>
  </sheetViews>
  <sheetFormatPr baseColWidth="10" defaultRowHeight="15"/>
  <cols>
    <col min="1" max="1" width="4.28515625" customWidth="1"/>
    <col min="2" max="2" width="7.140625" customWidth="1"/>
    <col min="3" max="3" width="25.28515625" customWidth="1"/>
    <col min="4" max="4" width="10.28515625" bestFit="1" customWidth="1"/>
    <col min="5" max="5" width="11.7109375" customWidth="1"/>
    <col min="6" max="6" width="12.7109375" customWidth="1"/>
    <col min="7" max="7" width="16.7109375" customWidth="1"/>
    <col min="8" max="8" width="16.5703125" customWidth="1"/>
    <col min="9" max="9" width="12.140625" bestFit="1" customWidth="1"/>
  </cols>
  <sheetData>
    <row r="1" spans="1:8">
      <c r="G1" s="184"/>
    </row>
    <row r="2" spans="1:8" ht="22.9" customHeight="1">
      <c r="A2" s="236" t="s">
        <v>19</v>
      </c>
      <c r="B2" s="236"/>
      <c r="C2" s="236"/>
      <c r="D2" s="236"/>
      <c r="E2" s="236"/>
      <c r="F2" s="236"/>
      <c r="G2" s="236"/>
    </row>
    <row r="4" spans="1:8" ht="72" customHeight="1">
      <c r="A4" s="237" t="s">
        <v>203</v>
      </c>
      <c r="B4" s="237"/>
      <c r="C4" s="238" t="s">
        <v>84</v>
      </c>
      <c r="D4" s="239"/>
      <c r="E4" s="239"/>
      <c r="F4" s="240"/>
      <c r="G4" s="189" t="s">
        <v>204</v>
      </c>
    </row>
    <row r="5" spans="1:8" ht="14.45" customHeight="1"/>
    <row r="6" spans="1:8" ht="14.45" customHeight="1">
      <c r="A6" s="159" t="s">
        <v>1</v>
      </c>
      <c r="B6" s="159" t="s">
        <v>199</v>
      </c>
    </row>
    <row r="7" spans="1:8" ht="14.45" customHeight="1"/>
    <row r="8" spans="1:8" ht="51">
      <c r="B8" s="147" t="s">
        <v>178</v>
      </c>
      <c r="C8" s="147" t="s">
        <v>187</v>
      </c>
      <c r="D8" s="147" t="s">
        <v>188</v>
      </c>
      <c r="E8" s="147" t="s">
        <v>189</v>
      </c>
      <c r="F8" s="147" t="s">
        <v>225</v>
      </c>
      <c r="G8" s="147" t="s">
        <v>224</v>
      </c>
    </row>
    <row r="9" spans="1:8" ht="14.45" customHeight="1">
      <c r="B9" s="170" t="s">
        <v>198</v>
      </c>
      <c r="C9" s="249" t="s">
        <v>200</v>
      </c>
      <c r="D9" s="249"/>
      <c r="E9" s="249"/>
      <c r="F9" s="249"/>
      <c r="G9" s="250"/>
    </row>
    <row r="10" spans="1:8" ht="14.45" customHeight="1">
      <c r="B10" s="171"/>
      <c r="C10" s="177" t="s">
        <v>190</v>
      </c>
      <c r="D10" s="178">
        <v>500</v>
      </c>
      <c r="E10" s="178" t="s">
        <v>193</v>
      </c>
      <c r="F10" s="229">
        <f>'2. Superv. Directa'!I96</f>
        <v>0</v>
      </c>
      <c r="G10" s="179">
        <f>D10*F10</f>
        <v>0</v>
      </c>
      <c r="H10" s="223"/>
    </row>
    <row r="11" spans="1:8" ht="14.45" customHeight="1">
      <c r="B11" s="180"/>
      <c r="C11" s="177" t="s">
        <v>191</v>
      </c>
      <c r="D11" s="178">
        <v>30</v>
      </c>
      <c r="E11" s="178" t="s">
        <v>193</v>
      </c>
      <c r="F11" s="229">
        <f>'3. Recepción Obra'!K74</f>
        <v>0</v>
      </c>
      <c r="G11" s="179">
        <f>D11*F11</f>
        <v>0</v>
      </c>
      <c r="H11" s="223"/>
    </row>
    <row r="12" spans="1:8" ht="14.45" customHeight="1">
      <c r="B12" s="181"/>
      <c r="C12" s="177" t="s">
        <v>192</v>
      </c>
      <c r="D12" s="178">
        <v>100</v>
      </c>
      <c r="E12" s="178" t="s">
        <v>193</v>
      </c>
      <c r="F12" s="229">
        <f>'4. Puesta Servicio'!K74</f>
        <v>0</v>
      </c>
      <c r="G12" s="179">
        <f t="shared" ref="G12" si="0">D12*F12</f>
        <v>0</v>
      </c>
      <c r="H12" s="223"/>
    </row>
    <row r="13" spans="1:8" ht="14.45" customHeight="1">
      <c r="B13" s="246" t="s">
        <v>194</v>
      </c>
      <c r="C13" s="247"/>
      <c r="D13" s="247"/>
      <c r="E13" s="247"/>
      <c r="F13" s="248"/>
      <c r="G13" s="169">
        <f>SUM(G10:G12)</f>
        <v>0</v>
      </c>
      <c r="H13" s="223"/>
    </row>
    <row r="14" spans="1:8" ht="14.45" customHeight="1"/>
    <row r="15" spans="1:8" ht="14.45" customHeight="1"/>
    <row r="16" spans="1:8">
      <c r="A16" s="159" t="s">
        <v>2</v>
      </c>
      <c r="B16" s="159" t="s">
        <v>186</v>
      </c>
    </row>
    <row r="18" spans="2:7" ht="46.15" customHeight="1">
      <c r="B18" s="145" t="s">
        <v>178</v>
      </c>
      <c r="C18" s="145" t="s">
        <v>195</v>
      </c>
      <c r="D18" s="145" t="s">
        <v>85</v>
      </c>
      <c r="E18" s="146" t="s">
        <v>4</v>
      </c>
      <c r="F18" s="145" t="s">
        <v>202</v>
      </c>
      <c r="G18" s="145" t="s">
        <v>222</v>
      </c>
    </row>
    <row r="19" spans="2:7" ht="27.6" customHeight="1">
      <c r="B19" s="172">
        <v>1</v>
      </c>
      <c r="C19" s="173" t="s">
        <v>221</v>
      </c>
      <c r="D19" s="174" t="s">
        <v>175</v>
      </c>
      <c r="E19" s="175">
        <v>1</v>
      </c>
      <c r="F19" s="229">
        <f>'5. Liquidación'!H22</f>
        <v>0</v>
      </c>
      <c r="G19" s="176">
        <f>E19*F19</f>
        <v>0</v>
      </c>
    </row>
    <row r="21" spans="2:7">
      <c r="B21" s="159" t="s">
        <v>196</v>
      </c>
    </row>
    <row r="23" spans="2:7" ht="24" customHeight="1">
      <c r="B23" s="233" t="s">
        <v>197</v>
      </c>
      <c r="C23" s="234"/>
      <c r="D23" s="234"/>
      <c r="E23" s="234"/>
      <c r="F23" s="235"/>
      <c r="G23" s="183" t="s">
        <v>223</v>
      </c>
    </row>
    <row r="24" spans="2:7">
      <c r="B24" s="160" t="s">
        <v>198</v>
      </c>
      <c r="C24" s="161" t="s">
        <v>221</v>
      </c>
      <c r="D24" s="162"/>
      <c r="E24" s="162"/>
      <c r="F24" s="162"/>
      <c r="G24" s="163"/>
    </row>
    <row r="25" spans="2:7">
      <c r="B25" s="164"/>
      <c r="C25" s="251" t="s">
        <v>180</v>
      </c>
      <c r="D25" s="251"/>
      <c r="E25" s="251"/>
      <c r="F25" s="251"/>
      <c r="G25" s="167">
        <f>G19</f>
        <v>0</v>
      </c>
    </row>
    <row r="26" spans="2:7">
      <c r="B26" s="165"/>
      <c r="C26" s="242" t="s">
        <v>184</v>
      </c>
      <c r="D26" s="242"/>
      <c r="E26" s="242"/>
      <c r="F26" s="242"/>
      <c r="G26" s="229">
        <f>'6. GG Liq.'!H13</f>
        <v>0</v>
      </c>
    </row>
    <row r="27" spans="2:7">
      <c r="B27" s="165"/>
      <c r="C27" s="242" t="s">
        <v>185</v>
      </c>
      <c r="D27" s="242"/>
      <c r="E27" s="242"/>
      <c r="F27" s="242"/>
      <c r="G27" s="229">
        <f>'5. Liquidación'!H24</f>
        <v>0</v>
      </c>
    </row>
    <row r="28" spans="2:7">
      <c r="B28" s="165"/>
      <c r="C28" s="241" t="s">
        <v>181</v>
      </c>
      <c r="D28" s="241"/>
      <c r="E28" s="241"/>
      <c r="F28" s="241"/>
      <c r="G28" s="157">
        <f>G25+G26+G27</f>
        <v>0</v>
      </c>
    </row>
    <row r="29" spans="2:7">
      <c r="B29" s="165"/>
      <c r="C29" s="242" t="s">
        <v>179</v>
      </c>
      <c r="D29" s="242"/>
      <c r="E29" s="242"/>
      <c r="F29" s="242"/>
      <c r="G29" s="156">
        <f>ROUND(G28*0.18,2)</f>
        <v>0</v>
      </c>
    </row>
    <row r="30" spans="2:7">
      <c r="B30" s="243" t="s">
        <v>182</v>
      </c>
      <c r="C30" s="244"/>
      <c r="D30" s="244"/>
      <c r="E30" s="244"/>
      <c r="F30" s="245"/>
      <c r="G30" s="168">
        <f>G28+G29</f>
        <v>0</v>
      </c>
    </row>
    <row r="32" spans="2:7" ht="15.75">
      <c r="B32" s="246" t="s">
        <v>201</v>
      </c>
      <c r="C32" s="247"/>
      <c r="D32" s="247"/>
      <c r="E32" s="247"/>
      <c r="F32" s="248"/>
      <c r="G32" s="169">
        <f>G30</f>
        <v>0</v>
      </c>
    </row>
    <row r="35" spans="2:10" ht="15.75">
      <c r="B35" s="230" t="s">
        <v>230</v>
      </c>
      <c r="C35" s="231"/>
      <c r="D35" s="231"/>
      <c r="E35" s="231"/>
      <c r="F35" s="232"/>
      <c r="G35" s="226">
        <f>G13+G32</f>
        <v>0</v>
      </c>
      <c r="I35" s="166"/>
      <c r="J35" s="166"/>
    </row>
  </sheetData>
  <mergeCells count="14">
    <mergeCell ref="B35:F35"/>
    <mergeCell ref="B23:F23"/>
    <mergeCell ref="A2:G2"/>
    <mergeCell ref="A4:B4"/>
    <mergeCell ref="C4:F4"/>
    <mergeCell ref="C28:F28"/>
    <mergeCell ref="C29:F29"/>
    <mergeCell ref="B30:F30"/>
    <mergeCell ref="B32:F32"/>
    <mergeCell ref="C9:G9"/>
    <mergeCell ref="B13:F13"/>
    <mergeCell ref="C25:F25"/>
    <mergeCell ref="C26:F26"/>
    <mergeCell ref="C27:F27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84866-D437-4F3F-A0C8-1464A84AE2C8}">
  <dimension ref="B1:R99"/>
  <sheetViews>
    <sheetView showGridLines="0" view="pageBreakPreview" topLeftCell="A63" zoomScaleNormal="100" zoomScaleSheetLayoutView="100" workbookViewId="0">
      <selection activeCell="G79" sqref="G79:G83"/>
    </sheetView>
  </sheetViews>
  <sheetFormatPr baseColWidth="10" defaultColWidth="11.42578125" defaultRowHeight="12.75"/>
  <cols>
    <col min="1" max="1" width="3.140625" style="30" customWidth="1"/>
    <col min="2" max="2" width="65.7109375" style="30" customWidth="1"/>
    <col min="3" max="3" width="7.85546875" style="30" customWidth="1"/>
    <col min="4" max="4" width="10.140625" style="30" customWidth="1"/>
    <col min="5" max="6" width="8.140625" style="30" customWidth="1"/>
    <col min="7" max="7" width="13.42578125" style="30" customWidth="1"/>
    <col min="8" max="8" width="12.7109375" style="52" customWidth="1"/>
    <col min="9" max="9" width="16.140625" style="52" bestFit="1" customWidth="1"/>
    <col min="10" max="10" width="12.42578125" style="30" customWidth="1"/>
    <col min="11" max="11" width="14.28515625" style="30" customWidth="1"/>
    <col min="12" max="12" width="11.5703125" style="30" bestFit="1" customWidth="1"/>
    <col min="13" max="13" width="11.42578125" style="30"/>
    <col min="14" max="14" width="11.5703125" style="30" bestFit="1" customWidth="1"/>
    <col min="15" max="16384" width="11.42578125" style="30"/>
  </cols>
  <sheetData>
    <row r="1" spans="2:18">
      <c r="B1" s="31"/>
      <c r="C1" s="31"/>
      <c r="D1" s="31"/>
      <c r="E1" s="31"/>
      <c r="F1" s="31"/>
      <c r="G1" s="31"/>
      <c r="H1" s="69"/>
      <c r="I1" s="69"/>
    </row>
    <row r="2" spans="2:18" ht="15.75">
      <c r="B2" s="252" t="s">
        <v>206</v>
      </c>
      <c r="C2" s="252"/>
      <c r="D2" s="252"/>
      <c r="E2" s="252"/>
      <c r="F2" s="252"/>
      <c r="G2" s="252"/>
      <c r="H2" s="252"/>
      <c r="I2" s="252"/>
    </row>
    <row r="4" spans="2:18" ht="18.600000000000001" customHeight="1">
      <c r="B4" s="258" t="s">
        <v>84</v>
      </c>
      <c r="C4" s="259"/>
      <c r="D4" s="259"/>
      <c r="E4" s="259"/>
      <c r="F4" s="259"/>
      <c r="G4" s="259"/>
      <c r="H4" s="259"/>
      <c r="I4" s="254" t="s">
        <v>205</v>
      </c>
    </row>
    <row r="5" spans="2:18">
      <c r="B5" s="259"/>
      <c r="C5" s="259"/>
      <c r="D5" s="259"/>
      <c r="E5" s="259"/>
      <c r="F5" s="259"/>
      <c r="G5" s="259"/>
      <c r="H5" s="259"/>
      <c r="I5" s="254"/>
    </row>
    <row r="6" spans="2:18">
      <c r="B6" s="259"/>
      <c r="C6" s="259"/>
      <c r="D6" s="259"/>
      <c r="E6" s="259"/>
      <c r="F6" s="259"/>
      <c r="G6" s="259"/>
      <c r="H6" s="259"/>
      <c r="I6" s="254"/>
    </row>
    <row r="7" spans="2:18">
      <c r="B7" s="259"/>
      <c r="C7" s="259"/>
      <c r="D7" s="259"/>
      <c r="E7" s="259"/>
      <c r="F7" s="259"/>
      <c r="G7" s="259"/>
      <c r="H7" s="260"/>
      <c r="I7" s="255"/>
      <c r="R7" s="30" t="s">
        <v>121</v>
      </c>
    </row>
    <row r="8" spans="2:18">
      <c r="B8" s="205" t="s">
        <v>41</v>
      </c>
      <c r="C8" s="263" t="s">
        <v>40</v>
      </c>
      <c r="D8" s="264"/>
      <c r="E8" s="264"/>
      <c r="F8" s="264"/>
      <c r="G8" s="264"/>
      <c r="H8" s="212" t="s">
        <v>212</v>
      </c>
      <c r="I8" s="211">
        <v>500</v>
      </c>
    </row>
    <row r="9" spans="2:18" s="48" customFormat="1">
      <c r="B9" s="207"/>
      <c r="C9" s="207"/>
      <c r="D9" s="206"/>
      <c r="E9" s="206"/>
      <c r="F9" s="206"/>
      <c r="G9" s="206"/>
      <c r="H9" s="206"/>
      <c r="I9" s="208"/>
    </row>
    <row r="10" spans="2:18">
      <c r="B10" s="253" t="s">
        <v>3</v>
      </c>
      <c r="C10" s="253" t="s">
        <v>85</v>
      </c>
      <c r="D10" s="253" t="s">
        <v>4</v>
      </c>
      <c r="E10" s="253" t="s">
        <v>115</v>
      </c>
      <c r="F10" s="253" t="s">
        <v>74</v>
      </c>
      <c r="G10" s="253" t="s">
        <v>79</v>
      </c>
      <c r="H10" s="262" t="s">
        <v>114</v>
      </c>
      <c r="I10" s="257" t="s">
        <v>82</v>
      </c>
    </row>
    <row r="11" spans="2:18">
      <c r="B11" s="253"/>
      <c r="C11" s="261"/>
      <c r="D11" s="261"/>
      <c r="E11" s="253"/>
      <c r="F11" s="253"/>
      <c r="G11" s="253"/>
      <c r="H11" s="262"/>
      <c r="I11" s="257"/>
    </row>
    <row r="12" spans="2:18">
      <c r="B12" s="253"/>
      <c r="C12" s="261"/>
      <c r="D12" s="261"/>
      <c r="E12" s="253"/>
      <c r="F12" s="253"/>
      <c r="G12" s="253"/>
      <c r="H12" s="262"/>
      <c r="I12" s="257"/>
    </row>
    <row r="13" spans="2:18">
      <c r="B13" s="129" t="s">
        <v>117</v>
      </c>
      <c r="C13" s="129"/>
      <c r="D13" s="125"/>
      <c r="E13" s="59"/>
      <c r="F13" s="59"/>
      <c r="G13" s="59"/>
      <c r="H13" s="130"/>
      <c r="I13" s="88"/>
    </row>
    <row r="14" spans="2:18">
      <c r="B14" s="131" t="s">
        <v>43</v>
      </c>
      <c r="C14" s="141" t="s">
        <v>100</v>
      </c>
      <c r="D14" s="61">
        <v>1</v>
      </c>
      <c r="E14" s="61">
        <v>500</v>
      </c>
      <c r="F14" s="185">
        <v>1</v>
      </c>
      <c r="G14" s="61">
        <v>0</v>
      </c>
      <c r="H14" s="113"/>
      <c r="I14" s="186">
        <f t="shared" ref="I14:I19" si="0">+PRODUCT(D14:G14)</f>
        <v>0</v>
      </c>
    </row>
    <row r="15" spans="2:18" s="48" customFormat="1">
      <c r="B15" s="131" t="s">
        <v>23</v>
      </c>
      <c r="C15" s="141" t="s">
        <v>100</v>
      </c>
      <c r="D15" s="187">
        <v>1</v>
      </c>
      <c r="E15" s="61">
        <v>450</v>
      </c>
      <c r="F15" s="185">
        <v>1</v>
      </c>
      <c r="G15" s="61">
        <v>0</v>
      </c>
      <c r="H15" s="113"/>
      <c r="I15" s="186">
        <f t="shared" si="0"/>
        <v>0</v>
      </c>
      <c r="J15" s="30"/>
      <c r="K15" s="30"/>
    </row>
    <row r="16" spans="2:18" s="48" customFormat="1">
      <c r="B16" s="132" t="s">
        <v>170</v>
      </c>
      <c r="C16" s="141" t="s">
        <v>100</v>
      </c>
      <c r="D16" s="61">
        <v>1</v>
      </c>
      <c r="E16" s="61">
        <v>450</v>
      </c>
      <c r="F16" s="188">
        <v>1</v>
      </c>
      <c r="G16" s="61">
        <v>0</v>
      </c>
      <c r="H16" s="113"/>
      <c r="I16" s="186">
        <f t="shared" si="0"/>
        <v>0</v>
      </c>
      <c r="J16" s="30"/>
      <c r="K16" s="30"/>
    </row>
    <row r="17" spans="2:11" s="127" customFormat="1">
      <c r="B17" s="132" t="s">
        <v>63</v>
      </c>
      <c r="C17" s="141" t="s">
        <v>100</v>
      </c>
      <c r="D17" s="61">
        <v>1</v>
      </c>
      <c r="E17" s="61">
        <v>500</v>
      </c>
      <c r="F17" s="188">
        <v>1</v>
      </c>
      <c r="G17" s="61">
        <v>0</v>
      </c>
      <c r="H17" s="113"/>
      <c r="I17" s="186">
        <f t="shared" si="0"/>
        <v>0</v>
      </c>
      <c r="J17" s="126"/>
      <c r="K17" s="126"/>
    </row>
    <row r="18" spans="2:11" s="48" customFormat="1">
      <c r="B18" s="132" t="s">
        <v>67</v>
      </c>
      <c r="C18" s="141" t="s">
        <v>100</v>
      </c>
      <c r="D18" s="61">
        <v>1</v>
      </c>
      <c r="E18" s="61">
        <v>500</v>
      </c>
      <c r="F18" s="188">
        <v>1</v>
      </c>
      <c r="G18" s="61">
        <v>0</v>
      </c>
      <c r="H18" s="113"/>
      <c r="I18" s="186">
        <f t="shared" si="0"/>
        <v>0</v>
      </c>
      <c r="J18" s="30"/>
      <c r="K18" s="30"/>
    </row>
    <row r="19" spans="2:11" s="48" customFormat="1">
      <c r="B19" s="132" t="s">
        <v>113</v>
      </c>
      <c r="C19" s="141" t="s">
        <v>100</v>
      </c>
      <c r="D19" s="61">
        <v>1</v>
      </c>
      <c r="E19" s="61">
        <v>450</v>
      </c>
      <c r="F19" s="188">
        <v>1</v>
      </c>
      <c r="G19" s="61">
        <v>0</v>
      </c>
      <c r="H19" s="113"/>
      <c r="I19" s="186">
        <f t="shared" si="0"/>
        <v>0</v>
      </c>
      <c r="J19" s="30"/>
      <c r="K19" s="30"/>
    </row>
    <row r="20" spans="2:11" s="48" customFormat="1">
      <c r="B20" s="132" t="s">
        <v>129</v>
      </c>
      <c r="C20" s="141" t="s">
        <v>100</v>
      </c>
      <c r="D20" s="61">
        <v>1</v>
      </c>
      <c r="E20" s="61">
        <v>270</v>
      </c>
      <c r="F20" s="188">
        <v>1</v>
      </c>
      <c r="G20" s="61">
        <v>0</v>
      </c>
      <c r="H20" s="113"/>
      <c r="I20" s="186">
        <f t="shared" ref="I20:I29" si="1">+PRODUCT(D20:G20)</f>
        <v>0</v>
      </c>
      <c r="J20" s="30"/>
      <c r="K20" s="30"/>
    </row>
    <row r="21" spans="2:11" s="48" customFormat="1">
      <c r="B21" s="132" t="s">
        <v>130</v>
      </c>
      <c r="C21" s="141" t="s">
        <v>100</v>
      </c>
      <c r="D21" s="61">
        <v>1</v>
      </c>
      <c r="E21" s="61">
        <v>270</v>
      </c>
      <c r="F21" s="188">
        <v>1</v>
      </c>
      <c r="G21" s="61">
        <v>0</v>
      </c>
      <c r="H21" s="113"/>
      <c r="I21" s="186">
        <f t="shared" si="1"/>
        <v>0</v>
      </c>
      <c r="J21" s="30"/>
      <c r="K21" s="30"/>
    </row>
    <row r="22" spans="2:11" s="48" customFormat="1">
      <c r="B22" s="132" t="s">
        <v>131</v>
      </c>
      <c r="C22" s="141" t="s">
        <v>100</v>
      </c>
      <c r="D22" s="61">
        <v>1</v>
      </c>
      <c r="E22" s="61">
        <v>270</v>
      </c>
      <c r="F22" s="188">
        <v>1</v>
      </c>
      <c r="G22" s="61">
        <v>0</v>
      </c>
      <c r="H22" s="113"/>
      <c r="I22" s="186">
        <f t="shared" si="1"/>
        <v>0</v>
      </c>
      <c r="J22" s="30"/>
      <c r="K22" s="30"/>
    </row>
    <row r="23" spans="2:11" s="48" customFormat="1">
      <c r="B23" s="132" t="s">
        <v>132</v>
      </c>
      <c r="C23" s="141" t="s">
        <v>100</v>
      </c>
      <c r="D23" s="61">
        <v>1</v>
      </c>
      <c r="E23" s="61">
        <v>170</v>
      </c>
      <c r="F23" s="188">
        <v>1</v>
      </c>
      <c r="G23" s="61">
        <v>0</v>
      </c>
      <c r="H23" s="113"/>
      <c r="I23" s="186">
        <f t="shared" si="1"/>
        <v>0</v>
      </c>
      <c r="J23" s="30"/>
      <c r="K23" s="30"/>
    </row>
    <row r="24" spans="2:11" s="48" customFormat="1">
      <c r="B24" s="132" t="s">
        <v>163</v>
      </c>
      <c r="C24" s="141" t="s">
        <v>100</v>
      </c>
      <c r="D24" s="61">
        <v>1</v>
      </c>
      <c r="E24" s="61">
        <v>500</v>
      </c>
      <c r="F24" s="188">
        <v>1</v>
      </c>
      <c r="G24" s="61">
        <v>0</v>
      </c>
      <c r="H24" s="113"/>
      <c r="I24" s="186">
        <f t="shared" si="1"/>
        <v>0</v>
      </c>
      <c r="J24" s="30"/>
      <c r="K24" s="30"/>
    </row>
    <row r="25" spans="2:11" s="48" customFormat="1">
      <c r="B25" s="132" t="s">
        <v>126</v>
      </c>
      <c r="C25" s="141" t="s">
        <v>100</v>
      </c>
      <c r="D25" s="61">
        <v>1</v>
      </c>
      <c r="E25" s="61">
        <v>270</v>
      </c>
      <c r="F25" s="188">
        <v>1</v>
      </c>
      <c r="G25" s="61">
        <v>0</v>
      </c>
      <c r="H25" s="113"/>
      <c r="I25" s="186">
        <f t="shared" si="1"/>
        <v>0</v>
      </c>
      <c r="J25" s="30"/>
      <c r="K25" s="30"/>
    </row>
    <row r="26" spans="2:11" s="48" customFormat="1">
      <c r="B26" s="132" t="s">
        <v>128</v>
      </c>
      <c r="C26" s="141" t="s">
        <v>100</v>
      </c>
      <c r="D26" s="61">
        <v>1</v>
      </c>
      <c r="E26" s="61">
        <v>450</v>
      </c>
      <c r="F26" s="188">
        <v>1</v>
      </c>
      <c r="G26" s="61">
        <v>0</v>
      </c>
      <c r="H26" s="113"/>
      <c r="I26" s="186">
        <f t="shared" si="1"/>
        <v>0</v>
      </c>
      <c r="J26" s="30"/>
      <c r="K26" s="30"/>
    </row>
    <row r="27" spans="2:11" s="48" customFormat="1">
      <c r="B27" s="132" t="s">
        <v>127</v>
      </c>
      <c r="C27" s="141" t="s">
        <v>100</v>
      </c>
      <c r="D27" s="61">
        <v>1</v>
      </c>
      <c r="E27" s="61">
        <v>450</v>
      </c>
      <c r="F27" s="188">
        <v>1</v>
      </c>
      <c r="G27" s="61">
        <v>0</v>
      </c>
      <c r="H27" s="113"/>
      <c r="I27" s="186">
        <f>+PRODUCT(D27:G27)</f>
        <v>0</v>
      </c>
      <c r="J27" s="30"/>
      <c r="K27" s="30"/>
    </row>
    <row r="28" spans="2:11" s="127" customFormat="1">
      <c r="B28" s="132" t="s">
        <v>7</v>
      </c>
      <c r="C28" s="141" t="s">
        <v>100</v>
      </c>
      <c r="D28" s="61">
        <v>1</v>
      </c>
      <c r="E28" s="61">
        <v>500</v>
      </c>
      <c r="F28" s="188">
        <v>1</v>
      </c>
      <c r="G28" s="61">
        <v>0</v>
      </c>
      <c r="H28" s="113"/>
      <c r="I28" s="186">
        <f t="shared" si="1"/>
        <v>0</v>
      </c>
      <c r="J28" s="126"/>
      <c r="K28" s="126"/>
    </row>
    <row r="29" spans="2:11" s="127" customFormat="1">
      <c r="B29" s="132" t="s">
        <v>171</v>
      </c>
      <c r="C29" s="141" t="s">
        <v>100</v>
      </c>
      <c r="D29" s="61">
        <v>1</v>
      </c>
      <c r="E29" s="61">
        <v>500</v>
      </c>
      <c r="F29" s="185">
        <v>1</v>
      </c>
      <c r="G29" s="61">
        <v>0</v>
      </c>
      <c r="H29" s="113"/>
      <c r="I29" s="186">
        <f t="shared" si="1"/>
        <v>0</v>
      </c>
      <c r="J29" s="126"/>
      <c r="K29" s="126"/>
    </row>
    <row r="30" spans="2:11" s="127" customFormat="1">
      <c r="B30" s="132" t="s">
        <v>172</v>
      </c>
      <c r="C30" s="141" t="s">
        <v>100</v>
      </c>
      <c r="D30" s="61">
        <v>1</v>
      </c>
      <c r="E30" s="61">
        <v>500</v>
      </c>
      <c r="F30" s="185">
        <v>1</v>
      </c>
      <c r="G30" s="61">
        <v>0</v>
      </c>
      <c r="H30" s="113"/>
      <c r="I30" s="186">
        <f t="shared" ref="I30" si="2">+PRODUCT(D30:G30)</f>
        <v>0</v>
      </c>
      <c r="J30" s="126"/>
      <c r="K30" s="126"/>
    </row>
    <row r="31" spans="2:11">
      <c r="B31" s="133"/>
      <c r="C31" s="133"/>
      <c r="D31" s="133"/>
      <c r="E31" s="133"/>
      <c r="F31" s="133"/>
      <c r="G31" s="133"/>
      <c r="H31" s="134" t="s">
        <v>138</v>
      </c>
      <c r="I31" s="135">
        <f>SUM(I14:I30)</f>
        <v>0</v>
      </c>
    </row>
    <row r="32" spans="2:11">
      <c r="B32" s="136"/>
      <c r="C32" s="136"/>
      <c r="D32" s="51"/>
      <c r="E32" s="51"/>
      <c r="F32" s="51"/>
      <c r="G32" s="36"/>
      <c r="H32" s="73"/>
      <c r="I32" s="137"/>
    </row>
    <row r="33" spans="2:14">
      <c r="B33" s="129" t="s">
        <v>22</v>
      </c>
      <c r="C33" s="129"/>
      <c r="D33" s="36"/>
      <c r="E33" s="36"/>
      <c r="F33" s="36"/>
      <c r="G33" s="14"/>
      <c r="H33" s="72"/>
      <c r="I33" s="88"/>
    </row>
    <row r="34" spans="2:14" s="126" customFormat="1">
      <c r="B34" s="192" t="s">
        <v>173</v>
      </c>
      <c r="C34" s="141" t="s">
        <v>100</v>
      </c>
      <c r="D34" s="61">
        <v>1</v>
      </c>
      <c r="E34" s="61">
        <v>500</v>
      </c>
      <c r="F34" s="185">
        <v>1</v>
      </c>
      <c r="G34" s="61"/>
      <c r="H34" s="113"/>
      <c r="I34" s="193">
        <f>(D34*E34*G34)</f>
        <v>0</v>
      </c>
      <c r="J34" s="128"/>
    </row>
    <row r="35" spans="2:14" s="126" customFormat="1">
      <c r="B35" s="192" t="s">
        <v>174</v>
      </c>
      <c r="C35" s="141" t="s">
        <v>100</v>
      </c>
      <c r="D35" s="61">
        <v>1</v>
      </c>
      <c r="E35" s="61">
        <v>450</v>
      </c>
      <c r="F35" s="185">
        <v>1</v>
      </c>
      <c r="G35" s="61"/>
      <c r="H35" s="113"/>
      <c r="I35" s="193">
        <f>(D35*E35*G35)</f>
        <v>0</v>
      </c>
    </row>
    <row r="36" spans="2:14">
      <c r="B36" s="192" t="s">
        <v>133</v>
      </c>
      <c r="C36" s="141" t="s">
        <v>100</v>
      </c>
      <c r="D36" s="61">
        <v>1</v>
      </c>
      <c r="E36" s="61">
        <v>500</v>
      </c>
      <c r="F36" s="185">
        <v>1</v>
      </c>
      <c r="G36" s="61"/>
      <c r="H36" s="113"/>
      <c r="I36" s="193">
        <f>(D36*E36*G36)</f>
        <v>0</v>
      </c>
    </row>
    <row r="37" spans="2:14">
      <c r="B37" s="192" t="s">
        <v>107</v>
      </c>
      <c r="C37" s="141" t="s">
        <v>100</v>
      </c>
      <c r="D37" s="61">
        <f>Permanencia!R20</f>
        <v>13</v>
      </c>
      <c r="E37" s="61">
        <v>500</v>
      </c>
      <c r="F37" s="185">
        <v>1</v>
      </c>
      <c r="G37" s="61"/>
      <c r="H37" s="113"/>
      <c r="I37" s="193">
        <f t="shared" ref="I37:I38" si="3">(D37*E37*G37)</f>
        <v>0</v>
      </c>
    </row>
    <row r="38" spans="2:14">
      <c r="B38" s="192" t="s">
        <v>134</v>
      </c>
      <c r="C38" s="141" t="s">
        <v>100</v>
      </c>
      <c r="D38" s="187">
        <v>1</v>
      </c>
      <c r="E38" s="61">
        <v>500</v>
      </c>
      <c r="F38" s="185">
        <v>1</v>
      </c>
      <c r="G38" s="61"/>
      <c r="H38" s="113"/>
      <c r="I38" s="193">
        <f t="shared" si="3"/>
        <v>0</v>
      </c>
    </row>
    <row r="39" spans="2:14">
      <c r="B39" s="192" t="s">
        <v>135</v>
      </c>
      <c r="C39" s="141" t="s">
        <v>100</v>
      </c>
      <c r="D39" s="61">
        <f>Permanencia!R20</f>
        <v>13</v>
      </c>
      <c r="E39" s="61">
        <v>500</v>
      </c>
      <c r="F39" s="185">
        <v>1</v>
      </c>
      <c r="G39" s="61"/>
      <c r="H39" s="113"/>
      <c r="I39" s="193">
        <f t="shared" ref="I39:I45" si="4">(D39*E39*G39)</f>
        <v>0</v>
      </c>
      <c r="J39" s="80"/>
    </row>
    <row r="40" spans="2:14">
      <c r="B40" s="192" t="s">
        <v>136</v>
      </c>
      <c r="C40" s="141" t="s">
        <v>100</v>
      </c>
      <c r="D40" s="61">
        <v>1</v>
      </c>
      <c r="E40" s="61">
        <v>500</v>
      </c>
      <c r="F40" s="185">
        <v>1</v>
      </c>
      <c r="G40" s="61"/>
      <c r="H40" s="113"/>
      <c r="I40" s="193">
        <f t="shared" si="4"/>
        <v>0</v>
      </c>
    </row>
    <row r="41" spans="2:14">
      <c r="B41" s="192" t="s">
        <v>96</v>
      </c>
      <c r="C41" s="141" t="s">
        <v>100</v>
      </c>
      <c r="D41" s="61">
        <f>Permanencia!R21</f>
        <v>15</v>
      </c>
      <c r="E41" s="61">
        <v>450</v>
      </c>
      <c r="F41" s="185">
        <v>1</v>
      </c>
      <c r="G41" s="61"/>
      <c r="H41" s="113"/>
      <c r="I41" s="193">
        <f t="shared" si="4"/>
        <v>0</v>
      </c>
      <c r="N41" s="52"/>
    </row>
    <row r="42" spans="2:14">
      <c r="B42" s="192" t="s">
        <v>97</v>
      </c>
      <c r="C42" s="141" t="s">
        <v>100</v>
      </c>
      <c r="D42" s="61">
        <f>Permanencia!R21</f>
        <v>15</v>
      </c>
      <c r="E42" s="61">
        <v>500</v>
      </c>
      <c r="F42" s="185">
        <v>1</v>
      </c>
      <c r="G42" s="61"/>
      <c r="H42" s="113"/>
      <c r="I42" s="193">
        <f t="shared" si="4"/>
        <v>0</v>
      </c>
      <c r="N42" s="52"/>
    </row>
    <row r="43" spans="2:14">
      <c r="B43" s="192" t="s">
        <v>137</v>
      </c>
      <c r="C43" s="141" t="s">
        <v>103</v>
      </c>
      <c r="D43" s="61">
        <v>1</v>
      </c>
      <c r="E43" s="61">
        <v>500</v>
      </c>
      <c r="F43" s="185">
        <v>1</v>
      </c>
      <c r="G43" s="61"/>
      <c r="H43" s="113"/>
      <c r="I43" s="193">
        <f t="shared" si="4"/>
        <v>0</v>
      </c>
      <c r="N43" s="52"/>
    </row>
    <row r="44" spans="2:14">
      <c r="B44" s="192" t="s">
        <v>98</v>
      </c>
      <c r="C44" s="141" t="s">
        <v>100</v>
      </c>
      <c r="D44" s="61">
        <v>1</v>
      </c>
      <c r="E44" s="61">
        <v>500</v>
      </c>
      <c r="F44" s="185">
        <v>1</v>
      </c>
      <c r="G44" s="61"/>
      <c r="H44" s="113"/>
      <c r="I44" s="193">
        <f>(D44*E44*G44)</f>
        <v>0</v>
      </c>
      <c r="N44" s="52"/>
    </row>
    <row r="45" spans="2:14">
      <c r="B45" s="192" t="s">
        <v>24</v>
      </c>
      <c r="C45" s="141" t="s">
        <v>102</v>
      </c>
      <c r="D45" s="61">
        <v>1</v>
      </c>
      <c r="E45" s="61">
        <v>500</v>
      </c>
      <c r="F45" s="185">
        <v>1</v>
      </c>
      <c r="G45" s="61"/>
      <c r="H45" s="113"/>
      <c r="I45" s="193">
        <f t="shared" si="4"/>
        <v>0</v>
      </c>
      <c r="N45" s="52"/>
    </row>
    <row r="46" spans="2:14">
      <c r="B46" s="133"/>
      <c r="C46" s="133"/>
      <c r="D46" s="133"/>
      <c r="E46" s="133"/>
      <c r="F46" s="133"/>
      <c r="G46" s="133"/>
      <c r="H46" s="134" t="s">
        <v>51</v>
      </c>
      <c r="I46" s="135">
        <f>SUM(I34:I45)</f>
        <v>0</v>
      </c>
      <c r="N46" s="52"/>
    </row>
    <row r="47" spans="2:14">
      <c r="B47" s="125"/>
      <c r="C47" s="125"/>
      <c r="D47" s="14"/>
      <c r="E47" s="15"/>
      <c r="F47" s="15"/>
      <c r="G47" s="15"/>
      <c r="H47" s="72"/>
      <c r="I47" s="88"/>
      <c r="N47" s="52"/>
    </row>
    <row r="48" spans="2:14">
      <c r="B48" s="129" t="s">
        <v>169</v>
      </c>
      <c r="C48" s="125"/>
      <c r="D48" s="14"/>
      <c r="E48" s="15"/>
      <c r="F48" s="15"/>
      <c r="G48" s="15"/>
      <c r="H48" s="72"/>
      <c r="I48" s="88"/>
      <c r="N48" s="52"/>
    </row>
    <row r="49" spans="2:14" ht="38.25">
      <c r="B49" s="140" t="s">
        <v>93</v>
      </c>
      <c r="C49" s="125" t="s">
        <v>103</v>
      </c>
      <c r="D49" s="14">
        <v>1</v>
      </c>
      <c r="E49" s="14">
        <v>240</v>
      </c>
      <c r="F49" s="15"/>
      <c r="G49" s="14"/>
      <c r="H49" s="113"/>
      <c r="I49" s="139">
        <f>(D49*E49*G49)</f>
        <v>0</v>
      </c>
      <c r="N49" s="52"/>
    </row>
    <row r="50" spans="2:14" ht="50.45" customHeight="1">
      <c r="B50" s="140" t="s">
        <v>157</v>
      </c>
      <c r="C50" s="125" t="s">
        <v>103</v>
      </c>
      <c r="D50" s="14">
        <v>1</v>
      </c>
      <c r="E50" s="14">
        <v>240</v>
      </c>
      <c r="F50" s="15"/>
      <c r="G50" s="14"/>
      <c r="H50" s="113"/>
      <c r="I50" s="139">
        <f>(D50*E50*G50)</f>
        <v>0</v>
      </c>
      <c r="N50" s="52"/>
    </row>
    <row r="51" spans="2:14" ht="60.6" customHeight="1">
      <c r="B51" s="132" t="s">
        <v>94</v>
      </c>
      <c r="C51" s="141" t="s">
        <v>103</v>
      </c>
      <c r="D51" s="61">
        <v>1</v>
      </c>
      <c r="E51" s="14">
        <v>240</v>
      </c>
      <c r="F51" s="103"/>
      <c r="G51" s="61"/>
      <c r="H51" s="113"/>
      <c r="I51" s="139">
        <f>(D51*E51*G51)</f>
        <v>0</v>
      </c>
      <c r="N51" s="52"/>
    </row>
    <row r="52" spans="2:14">
      <c r="B52" s="138" t="s">
        <v>36</v>
      </c>
      <c r="C52" s="125" t="s">
        <v>103</v>
      </c>
      <c r="D52" s="14">
        <v>1</v>
      </c>
      <c r="E52" s="14">
        <v>500</v>
      </c>
      <c r="F52" s="15"/>
      <c r="G52" s="14"/>
      <c r="H52" s="113"/>
      <c r="I52" s="139">
        <f>(D52*E52*G52)</f>
        <v>0</v>
      </c>
      <c r="K52" s="80"/>
      <c r="N52" s="52"/>
    </row>
    <row r="53" spans="2:14">
      <c r="B53" s="133"/>
      <c r="C53" s="133"/>
      <c r="D53" s="133"/>
      <c r="E53" s="133"/>
      <c r="F53" s="133"/>
      <c r="G53" s="133"/>
      <c r="H53" s="134" t="s">
        <v>86</v>
      </c>
      <c r="I53" s="135">
        <f>SUM(I49:I52)</f>
        <v>0</v>
      </c>
      <c r="N53" s="52"/>
    </row>
    <row r="54" spans="2:14">
      <c r="B54" s="138"/>
      <c r="C54" s="125"/>
      <c r="D54" s="14"/>
      <c r="E54" s="15"/>
      <c r="F54" s="15"/>
      <c r="G54" s="15"/>
      <c r="H54" s="72"/>
      <c r="I54" s="88"/>
      <c r="N54" s="52"/>
    </row>
    <row r="55" spans="2:14">
      <c r="B55" s="129" t="s">
        <v>87</v>
      </c>
      <c r="C55" s="129"/>
      <c r="D55" s="14"/>
      <c r="E55" s="15"/>
      <c r="F55" s="15"/>
      <c r="G55" s="15"/>
      <c r="H55" s="72"/>
      <c r="I55" s="88"/>
      <c r="N55" s="52"/>
    </row>
    <row r="56" spans="2:14">
      <c r="B56" s="140" t="s">
        <v>118</v>
      </c>
      <c r="C56" s="125" t="s">
        <v>100</v>
      </c>
      <c r="D56" s="14">
        <f>SUM(D14:D29)</f>
        <v>16</v>
      </c>
      <c r="E56" s="14">
        <v>500</v>
      </c>
      <c r="F56" s="14"/>
      <c r="G56" s="14"/>
      <c r="H56" s="71"/>
      <c r="I56" s="139">
        <f>(D56*E56*G56)</f>
        <v>0</v>
      </c>
      <c r="K56" s="80"/>
      <c r="L56" s="80"/>
      <c r="N56" s="53"/>
    </row>
    <row r="57" spans="2:14">
      <c r="B57" s="140" t="s">
        <v>104</v>
      </c>
      <c r="C57" s="125" t="s">
        <v>100</v>
      </c>
      <c r="D57" s="14">
        <f>Permanencia!R21</f>
        <v>15</v>
      </c>
      <c r="E57" s="14">
        <v>500</v>
      </c>
      <c r="F57" s="14"/>
      <c r="G57" s="14"/>
      <c r="H57" s="71"/>
      <c r="I57" s="139">
        <f>(D57*E57*G57)</f>
        <v>0</v>
      </c>
      <c r="K57" s="80"/>
      <c r="N57" s="52"/>
    </row>
    <row r="58" spans="2:14">
      <c r="B58" s="140" t="s">
        <v>91</v>
      </c>
      <c r="C58" s="125" t="s">
        <v>102</v>
      </c>
      <c r="D58" s="14">
        <v>1</v>
      </c>
      <c r="E58" s="14">
        <v>500</v>
      </c>
      <c r="F58" s="14"/>
      <c r="G58" s="14"/>
      <c r="H58" s="71"/>
      <c r="I58" s="139">
        <f t="shared" ref="I58:I60" si="5">(D58*E58*G58)</f>
        <v>0</v>
      </c>
      <c r="K58" s="80"/>
      <c r="N58" s="52"/>
    </row>
    <row r="59" spans="2:14">
      <c r="B59" s="140" t="s">
        <v>25</v>
      </c>
      <c r="C59" s="125" t="s">
        <v>102</v>
      </c>
      <c r="D59" s="14">
        <v>1</v>
      </c>
      <c r="E59" s="14">
        <v>500</v>
      </c>
      <c r="F59" s="14"/>
      <c r="G59" s="14"/>
      <c r="H59" s="71"/>
      <c r="I59" s="139">
        <f t="shared" si="5"/>
        <v>0</v>
      </c>
      <c r="N59" s="52"/>
    </row>
    <row r="60" spans="2:14">
      <c r="B60" s="140" t="s">
        <v>92</v>
      </c>
      <c r="C60" s="125" t="s">
        <v>102</v>
      </c>
      <c r="D60" s="14">
        <v>1</v>
      </c>
      <c r="E60" s="14">
        <v>500</v>
      </c>
      <c r="F60" s="14"/>
      <c r="G60" s="14"/>
      <c r="H60" s="71"/>
      <c r="I60" s="139">
        <f t="shared" si="5"/>
        <v>0</v>
      </c>
      <c r="N60" s="52"/>
    </row>
    <row r="61" spans="2:14">
      <c r="B61" s="142"/>
      <c r="C61" s="142"/>
      <c r="D61" s="142"/>
      <c r="E61" s="142"/>
      <c r="F61" s="142"/>
      <c r="G61" s="142"/>
      <c r="H61" s="134" t="s">
        <v>49</v>
      </c>
      <c r="I61" s="135">
        <f>SUM(I56:I60)</f>
        <v>0</v>
      </c>
      <c r="N61" s="52"/>
    </row>
    <row r="62" spans="2:14">
      <c r="B62" s="124"/>
      <c r="C62" s="125"/>
      <c r="D62" s="14"/>
      <c r="E62" s="15"/>
      <c r="F62" s="15"/>
      <c r="G62" s="14"/>
      <c r="H62" s="72"/>
      <c r="I62" s="139"/>
      <c r="N62" s="52"/>
    </row>
    <row r="63" spans="2:14">
      <c r="B63" s="129" t="s">
        <v>88</v>
      </c>
      <c r="C63" s="142"/>
      <c r="D63" s="14"/>
      <c r="E63" s="15"/>
      <c r="F63" s="15"/>
      <c r="G63" s="14"/>
      <c r="H63" s="72"/>
      <c r="I63" s="139"/>
      <c r="N63" s="52"/>
    </row>
    <row r="64" spans="2:14">
      <c r="B64" s="140" t="s">
        <v>70</v>
      </c>
      <c r="C64" s="125" t="s">
        <v>100</v>
      </c>
      <c r="D64" s="14">
        <f>Permanencia!R21</f>
        <v>15</v>
      </c>
      <c r="E64" s="14">
        <v>500</v>
      </c>
      <c r="F64" s="14"/>
      <c r="G64" s="14"/>
      <c r="H64" s="71"/>
      <c r="I64" s="139">
        <f>(D64*E64*G64)</f>
        <v>0</v>
      </c>
    </row>
    <row r="65" spans="2:12">
      <c r="B65" s="140" t="s">
        <v>99</v>
      </c>
      <c r="C65" s="125" t="s">
        <v>100</v>
      </c>
      <c r="D65" s="14">
        <f>Permanencia!R21</f>
        <v>15</v>
      </c>
      <c r="E65" s="14">
        <v>500</v>
      </c>
      <c r="F65" s="14"/>
      <c r="G65" s="14"/>
      <c r="H65" s="71"/>
      <c r="I65" s="139">
        <f>(D65*E65*G65)</f>
        <v>0</v>
      </c>
    </row>
    <row r="66" spans="2:12">
      <c r="B66" s="140" t="s">
        <v>108</v>
      </c>
      <c r="C66" s="125" t="s">
        <v>100</v>
      </c>
      <c r="D66" s="14">
        <f>Permanencia!R21</f>
        <v>15</v>
      </c>
      <c r="E66" s="14">
        <v>500</v>
      </c>
      <c r="F66" s="14"/>
      <c r="G66" s="14"/>
      <c r="H66" s="71"/>
      <c r="I66" s="139">
        <f>(D66*E66*G66)</f>
        <v>0</v>
      </c>
      <c r="J66" s="80"/>
      <c r="K66" s="80"/>
    </row>
    <row r="67" spans="2:12">
      <c r="B67" s="142"/>
      <c r="C67" s="142"/>
      <c r="D67" s="142"/>
      <c r="E67" s="142"/>
      <c r="F67" s="142"/>
      <c r="G67" s="142"/>
      <c r="H67" s="134" t="s">
        <v>50</v>
      </c>
      <c r="I67" s="135">
        <f>SUM(I64:I66)</f>
        <v>0</v>
      </c>
    </row>
    <row r="68" spans="2:12">
      <c r="B68" s="36"/>
      <c r="C68" s="36"/>
      <c r="D68" s="36"/>
      <c r="E68" s="36"/>
      <c r="F68" s="36"/>
      <c r="G68" s="36"/>
      <c r="H68" s="36"/>
      <c r="I68" s="36"/>
    </row>
    <row r="69" spans="2:12">
      <c r="B69" s="129" t="s">
        <v>89</v>
      </c>
      <c r="C69" s="36"/>
      <c r="D69" s="36"/>
      <c r="E69" s="13"/>
      <c r="F69" s="13"/>
      <c r="G69" s="36"/>
      <c r="H69" s="72"/>
      <c r="I69" s="139"/>
    </row>
    <row r="70" spans="2:12" ht="23.25" customHeight="1">
      <c r="B70" s="140" t="s">
        <v>164</v>
      </c>
      <c r="C70" s="125" t="s">
        <v>102</v>
      </c>
      <c r="D70" s="72"/>
      <c r="E70" s="14"/>
      <c r="F70" s="83">
        <v>0.02</v>
      </c>
      <c r="G70" s="14">
        <v>0</v>
      </c>
      <c r="H70" s="72">
        <f>I31</f>
        <v>0</v>
      </c>
      <c r="I70" s="139">
        <f>H70*F70</f>
        <v>0</v>
      </c>
      <c r="J70" s="80"/>
      <c r="K70" s="80"/>
      <c r="L70" s="80"/>
    </row>
    <row r="71" spans="2:12" ht="12.75" customHeight="1">
      <c r="B71" s="142"/>
      <c r="C71" s="142"/>
      <c r="D71" s="142"/>
      <c r="E71" s="142"/>
      <c r="F71" s="142"/>
      <c r="G71" s="142"/>
      <c r="H71" s="134" t="s">
        <v>69</v>
      </c>
      <c r="I71" s="135">
        <f>I70</f>
        <v>0</v>
      </c>
    </row>
    <row r="72" spans="2:12">
      <c r="B72" s="124"/>
      <c r="C72" s="125"/>
      <c r="D72" s="14"/>
      <c r="E72" s="15"/>
      <c r="F72" s="15"/>
      <c r="G72" s="14"/>
      <c r="H72" s="72"/>
      <c r="I72" s="139"/>
    </row>
    <row r="73" spans="2:12">
      <c r="B73" s="129" t="s">
        <v>116</v>
      </c>
      <c r="C73" s="142"/>
      <c r="D73" s="36"/>
      <c r="E73" s="13"/>
      <c r="F73" s="13"/>
      <c r="G73" s="36"/>
      <c r="H73" s="72"/>
      <c r="I73" s="72"/>
    </row>
    <row r="74" spans="2:12" ht="12.75" customHeight="1">
      <c r="B74" s="140" t="s">
        <v>77</v>
      </c>
      <c r="C74" s="125" t="s">
        <v>102</v>
      </c>
      <c r="D74" s="125">
        <v>1</v>
      </c>
      <c r="E74" s="14">
        <v>500</v>
      </c>
      <c r="F74" s="125"/>
      <c r="G74" s="72">
        <f>H74/30</f>
        <v>0</v>
      </c>
      <c r="H74" s="71">
        <f>Financieros!I17</f>
        <v>0</v>
      </c>
      <c r="I74" s="139">
        <f>(D74*E74*G74)</f>
        <v>0</v>
      </c>
    </row>
    <row r="75" spans="2:12" ht="12.75" customHeight="1">
      <c r="B75" s="140" t="s">
        <v>76</v>
      </c>
      <c r="C75" s="125" t="s">
        <v>102</v>
      </c>
      <c r="D75" s="125">
        <v>1</v>
      </c>
      <c r="E75" s="14">
        <v>500</v>
      </c>
      <c r="F75" s="125"/>
      <c r="G75" s="72">
        <f>H75/30</f>
        <v>0</v>
      </c>
      <c r="H75" s="71">
        <f>Financieros!I26</f>
        <v>0</v>
      </c>
      <c r="I75" s="139">
        <f>(D75*E75*G75)</f>
        <v>0</v>
      </c>
    </row>
    <row r="76" spans="2:12" ht="12.75" customHeight="1">
      <c r="B76" s="142"/>
      <c r="C76" s="142"/>
      <c r="D76" s="142"/>
      <c r="E76" s="142"/>
      <c r="F76" s="142"/>
      <c r="G76" s="142"/>
      <c r="H76" s="134" t="s">
        <v>81</v>
      </c>
      <c r="I76" s="135">
        <f>SUM(I74:I75)</f>
        <v>0</v>
      </c>
    </row>
    <row r="77" spans="2:12" ht="12.75" customHeight="1">
      <c r="B77" s="124"/>
      <c r="C77" s="125"/>
      <c r="D77" s="14"/>
      <c r="E77" s="15"/>
      <c r="F77" s="15"/>
      <c r="G77" s="14"/>
      <c r="H77" s="72"/>
      <c r="I77" s="139"/>
    </row>
    <row r="78" spans="2:12" ht="12.75" customHeight="1">
      <c r="B78" s="129" t="s">
        <v>90</v>
      </c>
      <c r="C78" s="36"/>
      <c r="D78" s="36"/>
      <c r="E78" s="13"/>
      <c r="F78" s="13"/>
      <c r="G78" s="36"/>
      <c r="H78" s="72"/>
      <c r="I78" s="72"/>
    </row>
    <row r="79" spans="2:12">
      <c r="B79" s="140" t="s">
        <v>5</v>
      </c>
      <c r="C79" s="125" t="s">
        <v>100</v>
      </c>
      <c r="D79" s="125">
        <v>1</v>
      </c>
      <c r="E79" s="14">
        <v>500</v>
      </c>
      <c r="F79" s="143">
        <v>0.05</v>
      </c>
      <c r="G79" s="72">
        <v>0</v>
      </c>
      <c r="H79" s="71"/>
      <c r="I79" s="139">
        <f>+PRODUCT(D79:G79)</f>
        <v>0</v>
      </c>
    </row>
    <row r="80" spans="2:12">
      <c r="B80" s="140" t="s">
        <v>8</v>
      </c>
      <c r="C80" s="125" t="s">
        <v>100</v>
      </c>
      <c r="D80" s="125">
        <v>1</v>
      </c>
      <c r="E80" s="14">
        <v>500</v>
      </c>
      <c r="F80" s="143">
        <v>0.05</v>
      </c>
      <c r="G80" s="72">
        <v>0</v>
      </c>
      <c r="H80" s="71"/>
      <c r="I80" s="139">
        <f>+PRODUCT(D80:G80)</f>
        <v>0</v>
      </c>
    </row>
    <row r="81" spans="2:10" ht="12.75" customHeight="1">
      <c r="B81" s="140" t="s">
        <v>7</v>
      </c>
      <c r="C81" s="125" t="s">
        <v>100</v>
      </c>
      <c r="D81" s="125">
        <v>1</v>
      </c>
      <c r="E81" s="14">
        <v>500</v>
      </c>
      <c r="F81" s="143">
        <v>0.05</v>
      </c>
      <c r="G81" s="72">
        <v>0</v>
      </c>
      <c r="H81" s="71"/>
      <c r="I81" s="139">
        <f>+PRODUCT(D81:G81)</f>
        <v>0</v>
      </c>
    </row>
    <row r="82" spans="2:10" ht="12.75" customHeight="1">
      <c r="B82" s="140" t="s">
        <v>105</v>
      </c>
      <c r="C82" s="125" t="s">
        <v>100</v>
      </c>
      <c r="D82" s="125">
        <v>3</v>
      </c>
      <c r="E82" s="14">
        <v>500</v>
      </c>
      <c r="F82" s="143">
        <v>0.05</v>
      </c>
      <c r="G82" s="72">
        <v>0</v>
      </c>
      <c r="H82" s="71"/>
      <c r="I82" s="139">
        <f t="shared" ref="I82" si="6">+PRODUCT(D82:G82)</f>
        <v>0</v>
      </c>
    </row>
    <row r="83" spans="2:10" ht="12.75" customHeight="1">
      <c r="B83" s="140" t="s">
        <v>44</v>
      </c>
      <c r="C83" s="125" t="s">
        <v>100</v>
      </c>
      <c r="D83" s="125">
        <v>3</v>
      </c>
      <c r="E83" s="14">
        <v>500</v>
      </c>
      <c r="F83" s="143">
        <v>0.05</v>
      </c>
      <c r="G83" s="72">
        <v>0</v>
      </c>
      <c r="H83" s="71"/>
      <c r="I83" s="139">
        <f>+PRODUCT(D83:G83)</f>
        <v>0</v>
      </c>
    </row>
    <row r="84" spans="2:10" ht="12.75" customHeight="1">
      <c r="B84" s="129"/>
      <c r="C84" s="142"/>
      <c r="D84" s="142"/>
      <c r="E84" s="142"/>
      <c r="F84" s="142"/>
      <c r="G84" s="142"/>
      <c r="H84" s="134" t="s">
        <v>73</v>
      </c>
      <c r="I84" s="135">
        <f>SUM(I79:I83)</f>
        <v>0</v>
      </c>
    </row>
    <row r="85" spans="2:10">
      <c r="B85" s="124"/>
      <c r="C85" s="125"/>
      <c r="D85" s="14"/>
      <c r="E85" s="15"/>
      <c r="F85" s="15"/>
      <c r="G85" s="14"/>
      <c r="H85" s="72"/>
      <c r="I85" s="139"/>
    </row>
    <row r="86" spans="2:10">
      <c r="B86" s="129" t="s">
        <v>122</v>
      </c>
      <c r="C86" s="36"/>
      <c r="D86" s="36"/>
      <c r="E86" s="13"/>
      <c r="F86" s="13"/>
      <c r="G86" s="36"/>
      <c r="H86" s="72"/>
      <c r="I86" s="72"/>
    </row>
    <row r="87" spans="2:10" ht="28.5" customHeight="1">
      <c r="B87" s="140" t="s">
        <v>124</v>
      </c>
      <c r="C87" s="125" t="s">
        <v>102</v>
      </c>
      <c r="D87" s="125">
        <v>1</v>
      </c>
      <c r="E87" s="14">
        <v>5</v>
      </c>
      <c r="F87" s="143"/>
      <c r="G87" s="72">
        <f>+H87/E87</f>
        <v>0</v>
      </c>
      <c r="H87" s="71">
        <f>'Costos x rev. document'!I16</f>
        <v>0</v>
      </c>
      <c r="I87" s="139">
        <f>+PRODUCT(D87:G87)</f>
        <v>0</v>
      </c>
    </row>
    <row r="88" spans="2:10" ht="46.5" customHeight="1">
      <c r="B88" s="140" t="s">
        <v>123</v>
      </c>
      <c r="C88" s="125" t="s">
        <v>102</v>
      </c>
      <c r="D88" s="125">
        <v>1</v>
      </c>
      <c r="E88" s="14">
        <v>15</v>
      </c>
      <c r="F88" s="143"/>
      <c r="G88" s="72">
        <f>+H88/E88</f>
        <v>0</v>
      </c>
      <c r="H88" s="71">
        <f>'Costos x rev. document'!I28</f>
        <v>0</v>
      </c>
      <c r="I88" s="139">
        <f>+PRODUCT(D88:G88)</f>
        <v>0</v>
      </c>
    </row>
    <row r="89" spans="2:10">
      <c r="B89" s="256" t="s">
        <v>125</v>
      </c>
      <c r="C89" s="256"/>
      <c r="D89" s="256"/>
      <c r="E89" s="256"/>
      <c r="F89" s="256"/>
      <c r="G89" s="256"/>
      <c r="H89" s="256"/>
      <c r="I89" s="135">
        <f>SUM(I87:I88)</f>
        <v>0</v>
      </c>
    </row>
    <row r="91" spans="2:10" ht="15">
      <c r="D91" s="62" t="s">
        <v>119</v>
      </c>
      <c r="E91" s="198"/>
      <c r="F91" s="198"/>
      <c r="G91" s="107"/>
      <c r="H91" s="182"/>
      <c r="I91" s="102">
        <f>I31+I46+I61+I67+I71+I89+I76+I53+I84</f>
        <v>0</v>
      </c>
    </row>
    <row r="92" spans="2:10" ht="15">
      <c r="D92" s="197" t="s">
        <v>46</v>
      </c>
      <c r="E92" s="67">
        <v>0.08</v>
      </c>
      <c r="F92" s="109"/>
      <c r="G92" s="109"/>
      <c r="H92" s="182"/>
      <c r="I92" s="91">
        <f>ROUND(I91*E92,2)</f>
        <v>0</v>
      </c>
    </row>
    <row r="93" spans="2:10" ht="15">
      <c r="D93" s="199" t="s">
        <v>0</v>
      </c>
      <c r="E93" s="109"/>
      <c r="F93" s="109"/>
      <c r="G93" s="109"/>
      <c r="H93" s="182"/>
      <c r="I93" s="92">
        <f>I91+I92</f>
        <v>0</v>
      </c>
    </row>
    <row r="94" spans="2:10" ht="15">
      <c r="D94" s="197" t="s">
        <v>47</v>
      </c>
      <c r="E94" s="39">
        <v>0.18</v>
      </c>
      <c r="F94" s="109"/>
      <c r="G94" s="109"/>
      <c r="H94" s="182"/>
      <c r="I94" s="91">
        <f>ROUND(I93*E94,2)</f>
        <v>0</v>
      </c>
    </row>
    <row r="95" spans="2:10" ht="15">
      <c r="D95" s="195" t="s">
        <v>207</v>
      </c>
      <c r="E95" s="196"/>
      <c r="F95" s="196"/>
      <c r="G95" s="196"/>
      <c r="H95" s="202"/>
      <c r="I95" s="93">
        <f>I93+I94</f>
        <v>0</v>
      </c>
      <c r="J95" s="80"/>
    </row>
    <row r="96" spans="2:10" ht="15">
      <c r="D96" s="195" t="s">
        <v>208</v>
      </c>
      <c r="E96" s="196"/>
      <c r="F96" s="196"/>
      <c r="G96" s="196"/>
      <c r="H96" s="202"/>
      <c r="I96" s="225">
        <f>ROUND(I95/I8,2)</f>
        <v>0</v>
      </c>
    </row>
    <row r="97" spans="2:9" ht="15">
      <c r="B97" s="38"/>
      <c r="D97" s="32"/>
      <c r="G97"/>
      <c r="H97" s="200"/>
      <c r="I97" s="201"/>
    </row>
    <row r="98" spans="2:9" ht="15">
      <c r="B98" s="38" t="s">
        <v>45</v>
      </c>
      <c r="D98" s="32"/>
      <c r="G98"/>
      <c r="H98" s="200"/>
      <c r="I98" s="201"/>
    </row>
    <row r="99" spans="2:9" ht="15">
      <c r="B99" s="37"/>
      <c r="C99" s="40" t="s">
        <v>48</v>
      </c>
      <c r="G99"/>
    </row>
  </sheetData>
  <mergeCells count="13">
    <mergeCell ref="B2:I2"/>
    <mergeCell ref="E10:E12"/>
    <mergeCell ref="F10:F12"/>
    <mergeCell ref="I4:I7"/>
    <mergeCell ref="B89:H89"/>
    <mergeCell ref="I10:I12"/>
    <mergeCell ref="B4:H7"/>
    <mergeCell ref="G10:G12"/>
    <mergeCell ref="B10:B12"/>
    <mergeCell ref="C10:C12"/>
    <mergeCell ref="D10:D12"/>
    <mergeCell ref="H10:H12"/>
    <mergeCell ref="C8:G8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63" fitToHeight="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0E24E-B4AF-4B09-B9F7-5320363D04BD}">
  <dimension ref="A1:AA76"/>
  <sheetViews>
    <sheetView topLeftCell="A36" workbookViewId="0">
      <selection activeCell="J62" sqref="J62"/>
    </sheetView>
  </sheetViews>
  <sheetFormatPr baseColWidth="10" defaultColWidth="11.42578125" defaultRowHeight="12.75"/>
  <cols>
    <col min="1" max="1" width="3.140625" style="30" customWidth="1"/>
    <col min="2" max="2" width="13.28515625" style="30" customWidth="1"/>
    <col min="3" max="3" width="17.5703125" style="30" customWidth="1"/>
    <col min="4" max="4" width="34.85546875" style="30" customWidth="1"/>
    <col min="5" max="5" width="7.85546875" style="30" customWidth="1"/>
    <col min="6" max="6" width="10.140625" style="30" customWidth="1"/>
    <col min="7" max="8" width="8.140625" style="30" customWidth="1"/>
    <col min="9" max="9" width="13.42578125" style="52" customWidth="1"/>
    <col min="10" max="10" width="12.85546875" style="52" customWidth="1"/>
    <col min="11" max="11" width="21.85546875" style="52" customWidth="1"/>
    <col min="12" max="12" width="12.42578125" style="30" customWidth="1"/>
    <col min="13" max="13" width="14.28515625" style="30" customWidth="1"/>
    <col min="14" max="14" width="11.5703125" style="30" bestFit="1" customWidth="1"/>
    <col min="15" max="15" width="11.42578125" style="30"/>
    <col min="16" max="16" width="11.5703125" style="30" bestFit="1" customWidth="1"/>
    <col min="17" max="16384" width="11.42578125" style="30"/>
  </cols>
  <sheetData>
    <row r="1" spans="1:20">
      <c r="B1" s="272"/>
      <c r="C1" s="272"/>
      <c r="D1" s="272"/>
      <c r="E1" s="272"/>
      <c r="F1" s="272"/>
      <c r="G1" s="272"/>
      <c r="H1" s="272"/>
      <c r="I1" s="272"/>
      <c r="J1" s="272"/>
      <c r="K1" s="272"/>
    </row>
    <row r="2" spans="1:20">
      <c r="A2" s="32"/>
      <c r="B2" s="273" t="s">
        <v>218</v>
      </c>
      <c r="C2" s="273"/>
      <c r="D2" s="273"/>
      <c r="E2" s="273"/>
      <c r="F2" s="273"/>
      <c r="G2" s="273"/>
      <c r="H2" s="273"/>
      <c r="I2" s="273"/>
      <c r="J2" s="273"/>
      <c r="K2" s="273"/>
    </row>
    <row r="3" spans="1:20">
      <c r="B3" s="31"/>
      <c r="C3" s="31"/>
      <c r="D3" s="31"/>
      <c r="E3" s="31"/>
      <c r="F3" s="31"/>
      <c r="G3" s="31"/>
      <c r="H3" s="31"/>
      <c r="I3" s="215"/>
      <c r="J3" s="215"/>
      <c r="K3" s="215"/>
    </row>
    <row r="5" spans="1:20">
      <c r="B5" s="259" t="str">
        <f>'2. Superv. Directa'!B4</f>
        <v>SUPERVISIÓN DE LA OBRA: “ELABORACIÓN DEL EXPEDIENTE TÉCNICO DE OBRA PARA BOCAMINAS ID 1464 Y 5032 DEL PROYECTO DE RECUPERACIÓN DE LOS SERVICIOS ECOSISTÉMICOS EN LA MICROCUENCA DE LA QUEBRADA PELAGATOS CONTAMINADAS POR LOS PASIVOS AMBIENTALES MINEROS DE LA EX UNIDAD MINERA"</v>
      </c>
      <c r="C5" s="259"/>
      <c r="D5" s="259"/>
      <c r="E5" s="259"/>
      <c r="F5" s="259"/>
      <c r="G5" s="259"/>
      <c r="H5" s="259"/>
      <c r="I5" s="259"/>
      <c r="J5" s="259"/>
      <c r="K5" s="254" t="s">
        <v>213</v>
      </c>
    </row>
    <row r="6" spans="1:20">
      <c r="B6" s="259"/>
      <c r="C6" s="259"/>
      <c r="D6" s="259"/>
      <c r="E6" s="259"/>
      <c r="F6" s="259"/>
      <c r="G6" s="259"/>
      <c r="H6" s="259"/>
      <c r="I6" s="259"/>
      <c r="J6" s="259"/>
      <c r="K6" s="254"/>
    </row>
    <row r="7" spans="1:20">
      <c r="B7" s="259"/>
      <c r="C7" s="259"/>
      <c r="D7" s="259"/>
      <c r="E7" s="259"/>
      <c r="F7" s="259"/>
      <c r="G7" s="259"/>
      <c r="H7" s="259"/>
      <c r="I7" s="259"/>
      <c r="J7" s="259"/>
      <c r="K7" s="254"/>
    </row>
    <row r="8" spans="1:20">
      <c r="B8" s="259"/>
      <c r="C8" s="259"/>
      <c r="D8" s="259"/>
      <c r="E8" s="259"/>
      <c r="F8" s="259"/>
      <c r="G8" s="259"/>
      <c r="H8" s="259"/>
      <c r="I8" s="259"/>
      <c r="J8" s="260"/>
      <c r="K8" s="255"/>
      <c r="T8" s="30" t="s">
        <v>121</v>
      </c>
    </row>
    <row r="9" spans="1:20">
      <c r="B9" s="271" t="s">
        <v>41</v>
      </c>
      <c r="C9" s="271"/>
      <c r="D9" s="271"/>
      <c r="E9" s="271"/>
      <c r="F9" s="274" t="s">
        <v>40</v>
      </c>
      <c r="G9" s="274"/>
      <c r="H9" s="274"/>
      <c r="I9" s="263"/>
      <c r="J9" s="212" t="s">
        <v>212</v>
      </c>
      <c r="K9" s="209">
        <v>30</v>
      </c>
    </row>
    <row r="10" spans="1:20">
      <c r="B10" s="33"/>
      <c r="C10" s="33"/>
      <c r="D10" s="33"/>
      <c r="E10" s="33"/>
      <c r="I10" s="214"/>
      <c r="J10" s="214"/>
      <c r="K10" s="191"/>
    </row>
    <row r="11" spans="1:20">
      <c r="B11" s="33"/>
      <c r="C11" s="33"/>
      <c r="D11" s="33"/>
      <c r="E11" s="33"/>
      <c r="I11" s="214"/>
      <c r="J11" s="214"/>
      <c r="K11" s="191"/>
    </row>
    <row r="12" spans="1:20">
      <c r="B12" s="278" t="s">
        <v>3</v>
      </c>
      <c r="C12" s="279"/>
      <c r="D12" s="280"/>
      <c r="E12" s="284" t="s">
        <v>85</v>
      </c>
      <c r="F12" s="284" t="s">
        <v>4</v>
      </c>
      <c r="G12" s="284" t="s">
        <v>115</v>
      </c>
      <c r="H12" s="284" t="s">
        <v>74</v>
      </c>
      <c r="I12" s="289" t="s">
        <v>79</v>
      </c>
      <c r="J12" s="289" t="s">
        <v>114</v>
      </c>
      <c r="K12" s="292" t="s">
        <v>82</v>
      </c>
    </row>
    <row r="13" spans="1:20">
      <c r="B13" s="281"/>
      <c r="C13" s="282"/>
      <c r="D13" s="283"/>
      <c r="E13" s="285"/>
      <c r="F13" s="285"/>
      <c r="G13" s="287"/>
      <c r="H13" s="287"/>
      <c r="I13" s="290"/>
      <c r="J13" s="290"/>
      <c r="K13" s="293"/>
    </row>
    <row r="14" spans="1:20">
      <c r="B14" s="233"/>
      <c r="C14" s="234"/>
      <c r="D14" s="235"/>
      <c r="E14" s="286"/>
      <c r="F14" s="286"/>
      <c r="G14" s="288"/>
      <c r="H14" s="288"/>
      <c r="I14" s="291"/>
      <c r="J14" s="291"/>
      <c r="K14" s="294"/>
    </row>
    <row r="15" spans="1:20" ht="13.9" customHeight="1">
      <c r="B15" s="295" t="s">
        <v>117</v>
      </c>
      <c r="C15" s="296"/>
      <c r="D15" s="297"/>
      <c r="E15" s="96"/>
      <c r="F15" s="8"/>
      <c r="G15" s="9"/>
      <c r="H15" s="10"/>
      <c r="I15" s="70"/>
      <c r="J15" s="70"/>
      <c r="K15" s="216"/>
    </row>
    <row r="16" spans="1:20">
      <c r="B16" s="298" t="s">
        <v>43</v>
      </c>
      <c r="C16" s="299"/>
      <c r="D16" s="300"/>
      <c r="E16" s="50" t="s">
        <v>100</v>
      </c>
      <c r="F16" s="14">
        <v>1</v>
      </c>
      <c r="G16" s="14">
        <f>$K$9</f>
        <v>30</v>
      </c>
      <c r="H16" s="86">
        <v>1</v>
      </c>
      <c r="I16" s="72">
        <v>0</v>
      </c>
      <c r="J16" s="71">
        <f>'2. Superv. Directa'!H14</f>
        <v>0</v>
      </c>
      <c r="K16" s="82">
        <f>+PRODUCT(F16:I16)</f>
        <v>0</v>
      </c>
    </row>
    <row r="17" spans="2:27">
      <c r="B17" s="265" t="s">
        <v>63</v>
      </c>
      <c r="C17" s="266"/>
      <c r="D17" s="267"/>
      <c r="E17" s="50" t="s">
        <v>100</v>
      </c>
      <c r="F17" s="14">
        <v>1</v>
      </c>
      <c r="G17" s="14">
        <f t="shared" ref="G17:G21" si="0">$K$9</f>
        <v>30</v>
      </c>
      <c r="H17" s="86">
        <v>1</v>
      </c>
      <c r="I17" s="72">
        <v>0</v>
      </c>
      <c r="J17" s="71">
        <f>'2. Superv. Directa'!H17</f>
        <v>0</v>
      </c>
      <c r="K17" s="82">
        <f>+PRODUCT(F17:I17)</f>
        <v>0</v>
      </c>
    </row>
    <row r="18" spans="2:27" s="48" customFormat="1">
      <c r="B18" s="275" t="s">
        <v>67</v>
      </c>
      <c r="C18" s="276"/>
      <c r="D18" s="277"/>
      <c r="E18" s="50" t="s">
        <v>100</v>
      </c>
      <c r="F18" s="47">
        <v>1</v>
      </c>
      <c r="G18" s="14">
        <f t="shared" si="0"/>
        <v>30</v>
      </c>
      <c r="H18" s="86">
        <v>1</v>
      </c>
      <c r="I18" s="72">
        <v>0</v>
      </c>
      <c r="J18" s="71">
        <f>'2. Superv. Directa'!H18</f>
        <v>0</v>
      </c>
      <c r="K18" s="82">
        <f t="shared" ref="K18:K21" si="1">+PRODUCT(F18:I18)</f>
        <v>0</v>
      </c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 spans="2:27" ht="13.9" customHeight="1">
      <c r="B19" s="265" t="s">
        <v>106</v>
      </c>
      <c r="C19" s="266"/>
      <c r="D19" s="267"/>
      <c r="E19" s="50" t="s">
        <v>100</v>
      </c>
      <c r="F19" s="14">
        <v>1</v>
      </c>
      <c r="G19" s="14">
        <f t="shared" si="0"/>
        <v>30</v>
      </c>
      <c r="H19" s="86">
        <v>1</v>
      </c>
      <c r="I19" s="72">
        <v>0</v>
      </c>
      <c r="J19" s="71">
        <f>'2. Superv. Directa'!H23</f>
        <v>0</v>
      </c>
      <c r="K19" s="82">
        <f t="shared" si="1"/>
        <v>0</v>
      </c>
    </row>
    <row r="20" spans="2:27" ht="13.9" customHeight="1">
      <c r="B20" s="265" t="s">
        <v>7</v>
      </c>
      <c r="C20" s="266"/>
      <c r="D20" s="267"/>
      <c r="E20" s="50" t="s">
        <v>100</v>
      </c>
      <c r="F20" s="14">
        <v>1</v>
      </c>
      <c r="G20" s="14">
        <f t="shared" si="0"/>
        <v>30</v>
      </c>
      <c r="H20" s="86">
        <v>1</v>
      </c>
      <c r="I20" s="72">
        <v>0</v>
      </c>
      <c r="J20" s="71">
        <f>'2. Superv. Directa'!H28</f>
        <v>0</v>
      </c>
      <c r="K20" s="82">
        <f>+PRODUCT(F20:I20)</f>
        <v>0</v>
      </c>
    </row>
    <row r="21" spans="2:27">
      <c r="B21" s="268" t="s">
        <v>171</v>
      </c>
      <c r="C21" s="269"/>
      <c r="D21" s="270"/>
      <c r="E21" s="50" t="s">
        <v>100</v>
      </c>
      <c r="F21" s="14">
        <v>1</v>
      </c>
      <c r="G21" s="14">
        <f t="shared" si="0"/>
        <v>30</v>
      </c>
      <c r="H21" s="86">
        <v>1</v>
      </c>
      <c r="I21" s="72">
        <v>0</v>
      </c>
      <c r="J21" s="71">
        <f>'2. Superv. Directa'!H29</f>
        <v>0</v>
      </c>
      <c r="K21" s="82">
        <f t="shared" si="1"/>
        <v>0</v>
      </c>
    </row>
    <row r="22" spans="2:27">
      <c r="B22" s="194"/>
      <c r="C22" s="107"/>
      <c r="D22" s="107"/>
      <c r="E22" s="107"/>
      <c r="F22" s="107"/>
      <c r="G22" s="107"/>
      <c r="H22" s="107"/>
      <c r="I22" s="107"/>
      <c r="J22" s="105" t="s">
        <v>9</v>
      </c>
      <c r="K22" s="217">
        <f>SUM(K16:K21)</f>
        <v>0</v>
      </c>
    </row>
    <row r="23" spans="2:27">
      <c r="B23" s="301"/>
      <c r="C23" s="302"/>
      <c r="D23" s="303"/>
      <c r="E23" s="95"/>
      <c r="F23" s="51"/>
      <c r="G23" s="51"/>
      <c r="H23" s="51"/>
      <c r="I23" s="72"/>
      <c r="J23" s="73"/>
      <c r="K23" s="137"/>
    </row>
    <row r="24" spans="2:27" ht="13.9" customHeight="1">
      <c r="B24" s="304" t="s">
        <v>22</v>
      </c>
      <c r="C24" s="305"/>
      <c r="D24" s="306"/>
      <c r="E24" s="97"/>
      <c r="F24" s="36"/>
      <c r="G24" s="36"/>
      <c r="H24" s="36"/>
      <c r="I24" s="14"/>
      <c r="J24" s="72"/>
      <c r="K24" s="88"/>
    </row>
    <row r="25" spans="2:27">
      <c r="B25" s="298" t="s">
        <v>173</v>
      </c>
      <c r="C25" s="299"/>
      <c r="D25" s="300"/>
      <c r="E25" s="50" t="s">
        <v>100</v>
      </c>
      <c r="F25" s="14">
        <v>1</v>
      </c>
      <c r="G25" s="14">
        <f>$K$9</f>
        <v>30</v>
      </c>
      <c r="H25" s="86">
        <v>1</v>
      </c>
      <c r="I25" s="61">
        <v>0</v>
      </c>
      <c r="J25" s="71">
        <f>'2. Superv. Directa'!H34</f>
        <v>0</v>
      </c>
      <c r="K25" s="139">
        <f>(F25*G25*I25)</f>
        <v>0</v>
      </c>
    </row>
    <row r="26" spans="2:27">
      <c r="B26" s="298" t="s">
        <v>133</v>
      </c>
      <c r="C26" s="299"/>
      <c r="D26" s="300"/>
      <c r="E26" s="50" t="s">
        <v>100</v>
      </c>
      <c r="F26" s="14">
        <v>1</v>
      </c>
      <c r="G26" s="14">
        <f t="shared" ref="G26:G35" si="2">$K$9</f>
        <v>30</v>
      </c>
      <c r="H26" s="86">
        <v>1</v>
      </c>
      <c r="I26" s="61">
        <v>0</v>
      </c>
      <c r="J26" s="71">
        <f>'2. Superv. Directa'!H36*0.5</f>
        <v>0</v>
      </c>
      <c r="K26" s="139">
        <f>(F26*G26*I26)</f>
        <v>0</v>
      </c>
    </row>
    <row r="27" spans="2:27">
      <c r="B27" s="298" t="s">
        <v>107</v>
      </c>
      <c r="C27" s="299"/>
      <c r="D27" s="300"/>
      <c r="E27" s="50" t="s">
        <v>100</v>
      </c>
      <c r="F27" s="14">
        <f>SUM(F16:F20)</f>
        <v>5</v>
      </c>
      <c r="G27" s="14">
        <f t="shared" si="2"/>
        <v>30</v>
      </c>
      <c r="H27" s="86">
        <v>1</v>
      </c>
      <c r="I27" s="61">
        <v>0</v>
      </c>
      <c r="J27" s="71">
        <f>'2. Superv. Directa'!H37</f>
        <v>0</v>
      </c>
      <c r="K27" s="139">
        <f t="shared" ref="K27:K35" si="3">(F27*G27*I27)</f>
        <v>0</v>
      </c>
    </row>
    <row r="28" spans="2:27">
      <c r="B28" s="298" t="s">
        <v>134</v>
      </c>
      <c r="C28" s="299"/>
      <c r="D28" s="300"/>
      <c r="E28" s="50" t="s">
        <v>100</v>
      </c>
      <c r="F28" s="47">
        <v>1</v>
      </c>
      <c r="G28" s="14">
        <f t="shared" si="2"/>
        <v>30</v>
      </c>
      <c r="H28" s="86">
        <v>1</v>
      </c>
      <c r="I28" s="61">
        <v>0</v>
      </c>
      <c r="J28" s="71">
        <f>'2. Superv. Directa'!H38*0.5</f>
        <v>0</v>
      </c>
      <c r="K28" s="139">
        <f t="shared" si="3"/>
        <v>0</v>
      </c>
    </row>
    <row r="29" spans="2:27">
      <c r="B29" s="298" t="s">
        <v>135</v>
      </c>
      <c r="C29" s="299"/>
      <c r="D29" s="300"/>
      <c r="E29" s="50" t="s">
        <v>100</v>
      </c>
      <c r="F29" s="14">
        <f>SUM(F16:F20)</f>
        <v>5</v>
      </c>
      <c r="G29" s="14">
        <f t="shared" si="2"/>
        <v>30</v>
      </c>
      <c r="H29" s="86">
        <v>1</v>
      </c>
      <c r="I29" s="61">
        <v>0</v>
      </c>
      <c r="J29" s="71">
        <f>'2. Superv. Directa'!H39</f>
        <v>0</v>
      </c>
      <c r="K29" s="139">
        <f t="shared" si="3"/>
        <v>0</v>
      </c>
    </row>
    <row r="30" spans="2:27">
      <c r="B30" s="298" t="s">
        <v>136</v>
      </c>
      <c r="C30" s="299"/>
      <c r="D30" s="300"/>
      <c r="E30" s="50" t="s">
        <v>100</v>
      </c>
      <c r="F30" s="14">
        <v>1</v>
      </c>
      <c r="G30" s="14">
        <f t="shared" si="2"/>
        <v>30</v>
      </c>
      <c r="H30" s="86">
        <v>1</v>
      </c>
      <c r="I30" s="61">
        <v>0</v>
      </c>
      <c r="J30" s="71">
        <f>'2. Superv. Directa'!H40</f>
        <v>0</v>
      </c>
      <c r="K30" s="139">
        <f t="shared" si="3"/>
        <v>0</v>
      </c>
    </row>
    <row r="31" spans="2:27">
      <c r="B31" s="298" t="s">
        <v>96</v>
      </c>
      <c r="C31" s="299"/>
      <c r="D31" s="300"/>
      <c r="E31" s="50" t="s">
        <v>100</v>
      </c>
      <c r="F31" s="14">
        <f>SUM(F16:F21)</f>
        <v>6</v>
      </c>
      <c r="G31" s="14">
        <f t="shared" si="2"/>
        <v>30</v>
      </c>
      <c r="H31" s="86">
        <v>1</v>
      </c>
      <c r="I31" s="61">
        <v>0</v>
      </c>
      <c r="J31" s="71">
        <f>'2. Superv. Directa'!H41</f>
        <v>0</v>
      </c>
      <c r="K31" s="139">
        <f t="shared" si="3"/>
        <v>0</v>
      </c>
    </row>
    <row r="32" spans="2:27">
      <c r="B32" s="298" t="s">
        <v>97</v>
      </c>
      <c r="C32" s="299"/>
      <c r="D32" s="300"/>
      <c r="E32" s="50" t="s">
        <v>100</v>
      </c>
      <c r="F32" s="14">
        <f>SUM(F16:F21)</f>
        <v>6</v>
      </c>
      <c r="G32" s="14">
        <f t="shared" si="2"/>
        <v>30</v>
      </c>
      <c r="H32" s="86">
        <v>1</v>
      </c>
      <c r="I32" s="61">
        <v>0</v>
      </c>
      <c r="J32" s="71">
        <f>'2. Superv. Directa'!H42</f>
        <v>0</v>
      </c>
      <c r="K32" s="139">
        <f t="shared" si="3"/>
        <v>0</v>
      </c>
    </row>
    <row r="33" spans="2:16">
      <c r="B33" s="298" t="s">
        <v>137</v>
      </c>
      <c r="C33" s="299"/>
      <c r="D33" s="300"/>
      <c r="E33" s="50" t="s">
        <v>103</v>
      </c>
      <c r="F33" s="14">
        <v>1</v>
      </c>
      <c r="G33" s="14">
        <f t="shared" si="2"/>
        <v>30</v>
      </c>
      <c r="H33" s="86">
        <v>1</v>
      </c>
      <c r="I33" s="61">
        <v>0</v>
      </c>
      <c r="J33" s="71">
        <f>'2. Superv. Directa'!H43</f>
        <v>0</v>
      </c>
      <c r="K33" s="139">
        <f t="shared" si="3"/>
        <v>0</v>
      </c>
    </row>
    <row r="34" spans="2:16">
      <c r="B34" s="298" t="s">
        <v>98</v>
      </c>
      <c r="C34" s="299"/>
      <c r="D34" s="300"/>
      <c r="E34" s="50" t="s">
        <v>100</v>
      </c>
      <c r="F34" s="14">
        <v>1</v>
      </c>
      <c r="G34" s="14">
        <f t="shared" si="2"/>
        <v>30</v>
      </c>
      <c r="H34" s="86">
        <v>1</v>
      </c>
      <c r="I34" s="61">
        <v>0</v>
      </c>
      <c r="J34" s="71">
        <f>'2. Superv. Directa'!H44*0.5</f>
        <v>0</v>
      </c>
      <c r="K34" s="139">
        <f>(F34*G34*I34)</f>
        <v>0</v>
      </c>
      <c r="P34" s="214"/>
    </row>
    <row r="35" spans="2:16">
      <c r="B35" s="298" t="s">
        <v>24</v>
      </c>
      <c r="C35" s="299"/>
      <c r="D35" s="300"/>
      <c r="E35" s="50" t="s">
        <v>102</v>
      </c>
      <c r="F35" s="14">
        <v>1</v>
      </c>
      <c r="G35" s="14">
        <f t="shared" si="2"/>
        <v>30</v>
      </c>
      <c r="H35" s="86">
        <v>1</v>
      </c>
      <c r="I35" s="61">
        <v>0</v>
      </c>
      <c r="J35" s="228">
        <v>0</v>
      </c>
      <c r="K35" s="139">
        <f t="shared" si="3"/>
        <v>0</v>
      </c>
      <c r="P35" s="214"/>
    </row>
    <row r="36" spans="2:16">
      <c r="B36" s="194"/>
      <c r="C36" s="107"/>
      <c r="D36" s="107"/>
      <c r="E36" s="107"/>
      <c r="F36" s="107"/>
      <c r="G36" s="107"/>
      <c r="H36" s="107"/>
      <c r="I36" s="107"/>
      <c r="J36" s="105" t="s">
        <v>51</v>
      </c>
      <c r="K36" s="135">
        <f>SUM(K25:K35)</f>
        <v>0</v>
      </c>
      <c r="P36" s="214"/>
    </row>
    <row r="37" spans="2:16">
      <c r="B37" s="307"/>
      <c r="C37" s="308"/>
      <c r="D37" s="309"/>
      <c r="E37" s="50"/>
      <c r="F37" s="14"/>
      <c r="G37" s="15"/>
      <c r="H37" s="15"/>
      <c r="I37" s="88"/>
      <c r="J37" s="72"/>
      <c r="K37" s="88"/>
      <c r="P37" s="214"/>
    </row>
    <row r="38" spans="2:16" ht="13.9" customHeight="1">
      <c r="B38" s="304" t="s">
        <v>71</v>
      </c>
      <c r="C38" s="305"/>
      <c r="D38" s="306"/>
      <c r="E38" s="97"/>
      <c r="F38" s="14"/>
      <c r="G38" s="15"/>
      <c r="H38" s="15"/>
      <c r="I38" s="15"/>
      <c r="J38" s="72"/>
      <c r="K38" s="88"/>
      <c r="P38" s="214"/>
    </row>
    <row r="39" spans="2:16" ht="12.75" customHeight="1">
      <c r="B39" s="268" t="s">
        <v>118</v>
      </c>
      <c r="C39" s="269"/>
      <c r="D39" s="270"/>
      <c r="E39" s="50" t="s">
        <v>100</v>
      </c>
      <c r="F39" s="14">
        <f>SUM(F16:F21)</f>
        <v>6</v>
      </c>
      <c r="G39" s="14">
        <f t="shared" ref="G39:G43" si="4">$K$9</f>
        <v>30</v>
      </c>
      <c r="H39" s="14"/>
      <c r="I39" s="14">
        <v>0</v>
      </c>
      <c r="J39" s="71">
        <v>0</v>
      </c>
      <c r="K39" s="139">
        <f>(F39*G39*I39)</f>
        <v>0</v>
      </c>
      <c r="P39" s="214"/>
    </row>
    <row r="40" spans="2:16" ht="12.75" customHeight="1">
      <c r="B40" s="268" t="s">
        <v>104</v>
      </c>
      <c r="C40" s="269"/>
      <c r="D40" s="270"/>
      <c r="E40" s="50" t="s">
        <v>100</v>
      </c>
      <c r="F40" s="14">
        <f>SUM(F16:F21)</f>
        <v>6</v>
      </c>
      <c r="G40" s="14">
        <f t="shared" si="4"/>
        <v>30</v>
      </c>
      <c r="H40" s="14"/>
      <c r="I40" s="14">
        <v>0</v>
      </c>
      <c r="J40" s="71">
        <v>0</v>
      </c>
      <c r="K40" s="139">
        <f>(F40*G40*I40)</f>
        <v>0</v>
      </c>
      <c r="P40" s="214"/>
    </row>
    <row r="41" spans="2:16" ht="12.75" customHeight="1">
      <c r="B41" s="268" t="s">
        <v>91</v>
      </c>
      <c r="C41" s="269"/>
      <c r="D41" s="270"/>
      <c r="E41" s="50" t="s">
        <v>102</v>
      </c>
      <c r="F41" s="14">
        <v>1</v>
      </c>
      <c r="G41" s="14">
        <f t="shared" si="4"/>
        <v>30</v>
      </c>
      <c r="H41" s="14"/>
      <c r="I41" s="14">
        <v>0</v>
      </c>
      <c r="J41" s="71">
        <v>0</v>
      </c>
      <c r="K41" s="139">
        <f>(F41*G41*I41)</f>
        <v>0</v>
      </c>
      <c r="P41" s="214"/>
    </row>
    <row r="42" spans="2:16" ht="12.75" customHeight="1">
      <c r="B42" s="268" t="s">
        <v>25</v>
      </c>
      <c r="C42" s="269"/>
      <c r="D42" s="270"/>
      <c r="E42" s="50" t="s">
        <v>102</v>
      </c>
      <c r="F42" s="14">
        <v>1</v>
      </c>
      <c r="G42" s="14">
        <f t="shared" si="4"/>
        <v>30</v>
      </c>
      <c r="H42" s="14"/>
      <c r="I42" s="14">
        <v>0</v>
      </c>
      <c r="J42" s="71">
        <v>0</v>
      </c>
      <c r="K42" s="139">
        <f t="shared" ref="K42:K43" si="5">(F42*G42*I42)</f>
        <v>0</v>
      </c>
      <c r="P42" s="214"/>
    </row>
    <row r="43" spans="2:16" ht="12.75" customHeight="1">
      <c r="B43" s="268" t="s">
        <v>92</v>
      </c>
      <c r="C43" s="269"/>
      <c r="D43" s="270"/>
      <c r="E43" s="50" t="s">
        <v>102</v>
      </c>
      <c r="F43" s="14">
        <v>1</v>
      </c>
      <c r="G43" s="14">
        <f t="shared" si="4"/>
        <v>30</v>
      </c>
      <c r="H43" s="14"/>
      <c r="I43" s="14">
        <v>0</v>
      </c>
      <c r="J43" s="71">
        <v>0</v>
      </c>
      <c r="K43" s="139">
        <f t="shared" si="5"/>
        <v>0</v>
      </c>
      <c r="P43" s="214"/>
    </row>
    <row r="44" spans="2:16" ht="12.75" customHeight="1">
      <c r="B44" s="218"/>
      <c r="C44" s="64"/>
      <c r="D44" s="64"/>
      <c r="E44" s="64"/>
      <c r="F44" s="64"/>
      <c r="G44" s="64"/>
      <c r="H44" s="64"/>
      <c r="I44" s="64"/>
      <c r="J44" s="105" t="s">
        <v>49</v>
      </c>
      <c r="K44" s="217">
        <f>SUM(K39:K43)</f>
        <v>0</v>
      </c>
      <c r="P44" s="214"/>
    </row>
    <row r="45" spans="2:16">
      <c r="B45" s="150"/>
      <c r="C45" s="49"/>
      <c r="D45" s="50"/>
      <c r="E45" s="50"/>
      <c r="F45" s="14"/>
      <c r="G45" s="15"/>
      <c r="H45" s="15"/>
      <c r="I45" s="72"/>
      <c r="J45" s="72"/>
      <c r="K45" s="139"/>
      <c r="P45" s="214"/>
    </row>
    <row r="46" spans="2:16">
      <c r="B46" s="304" t="s">
        <v>35</v>
      </c>
      <c r="C46" s="305"/>
      <c r="D46" s="306"/>
      <c r="E46" s="97"/>
      <c r="F46" s="14"/>
      <c r="G46" s="15"/>
      <c r="H46" s="15"/>
      <c r="I46" s="72"/>
      <c r="J46" s="72"/>
      <c r="K46" s="139"/>
      <c r="P46" s="214"/>
    </row>
    <row r="47" spans="2:16" ht="12.75" customHeight="1">
      <c r="B47" s="268" t="s">
        <v>70</v>
      </c>
      <c r="C47" s="269"/>
      <c r="D47" s="270"/>
      <c r="E47" s="50" t="s">
        <v>102</v>
      </c>
      <c r="F47" s="14">
        <f>SUM(F16:F21)</f>
        <v>6</v>
      </c>
      <c r="G47" s="14">
        <f t="shared" ref="G47:G49" si="6">$K$9</f>
        <v>30</v>
      </c>
      <c r="H47" s="86">
        <v>1</v>
      </c>
      <c r="I47" s="72">
        <v>0</v>
      </c>
      <c r="J47" s="71">
        <f>'2. Superv. Directa'!H64</f>
        <v>0</v>
      </c>
      <c r="K47" s="139">
        <f>(F47*G47*I47)</f>
        <v>0</v>
      </c>
    </row>
    <row r="48" spans="2:16" ht="12.75" customHeight="1">
      <c r="B48" s="268" t="s">
        <v>99</v>
      </c>
      <c r="C48" s="269"/>
      <c r="D48" s="270"/>
      <c r="E48" s="50" t="s">
        <v>102</v>
      </c>
      <c r="F48" s="14">
        <f>SUM(F16:F21)</f>
        <v>6</v>
      </c>
      <c r="G48" s="14">
        <f t="shared" si="6"/>
        <v>30</v>
      </c>
      <c r="H48" s="86">
        <v>1</v>
      </c>
      <c r="I48" s="72">
        <v>0</v>
      </c>
      <c r="J48" s="71"/>
      <c r="K48" s="139">
        <f>(F48*G48*I48)</f>
        <v>0</v>
      </c>
    </row>
    <row r="49" spans="2:14" ht="13.9" customHeight="1">
      <c r="B49" s="268" t="s">
        <v>108</v>
      </c>
      <c r="C49" s="269"/>
      <c r="D49" s="270"/>
      <c r="E49" s="50" t="s">
        <v>102</v>
      </c>
      <c r="F49" s="14">
        <f>SUM(F16:F21)</f>
        <v>6</v>
      </c>
      <c r="G49" s="14">
        <f t="shared" si="6"/>
        <v>30</v>
      </c>
      <c r="H49" s="86">
        <v>1</v>
      </c>
      <c r="I49" s="72">
        <v>0</v>
      </c>
      <c r="J49" s="71">
        <f>'2. Superv. Directa'!H66</f>
        <v>0</v>
      </c>
      <c r="K49" s="139">
        <f>(F49*G49*I49)</f>
        <v>0</v>
      </c>
    </row>
    <row r="50" spans="2:14" ht="12.75" customHeight="1">
      <c r="B50" s="218"/>
      <c r="C50" s="64"/>
      <c r="D50" s="64"/>
      <c r="E50" s="64"/>
      <c r="F50" s="64"/>
      <c r="G50" s="64"/>
      <c r="H50" s="64"/>
      <c r="I50" s="64"/>
      <c r="J50" s="105" t="s">
        <v>50</v>
      </c>
      <c r="K50" s="217">
        <f>SUM(K47:K49)</f>
        <v>0</v>
      </c>
    </row>
    <row r="51" spans="2:14">
      <c r="B51" s="219"/>
      <c r="C51" s="109"/>
      <c r="D51" s="109"/>
      <c r="E51" s="109"/>
      <c r="F51" s="109"/>
      <c r="G51" s="109"/>
      <c r="H51" s="109"/>
      <c r="I51" s="109"/>
      <c r="J51" s="109"/>
      <c r="K51" s="220"/>
    </row>
    <row r="52" spans="2:14">
      <c r="B52" s="133" t="s">
        <v>42</v>
      </c>
      <c r="C52" s="36"/>
      <c r="D52" s="36"/>
      <c r="E52" s="36"/>
      <c r="F52" s="36"/>
      <c r="G52" s="13"/>
      <c r="H52" s="13"/>
      <c r="I52" s="72"/>
      <c r="J52" s="72"/>
      <c r="K52" s="221"/>
    </row>
    <row r="53" spans="2:14" ht="13.9" customHeight="1">
      <c r="B53" s="268" t="s">
        <v>110</v>
      </c>
      <c r="C53" s="269"/>
      <c r="D53" s="270"/>
      <c r="E53" s="50" t="s">
        <v>102</v>
      </c>
      <c r="F53" s="36"/>
      <c r="G53" s="83">
        <v>0.02</v>
      </c>
      <c r="H53" s="81"/>
      <c r="I53" s="72">
        <v>0</v>
      </c>
      <c r="J53" s="72">
        <f>K22</f>
        <v>0</v>
      </c>
      <c r="K53" s="139">
        <f>J53*G53</f>
        <v>0</v>
      </c>
      <c r="L53" s="80"/>
      <c r="M53" s="80"/>
      <c r="N53" s="80"/>
    </row>
    <row r="54" spans="2:14" ht="12.75" customHeight="1">
      <c r="B54" s="218"/>
      <c r="C54" s="64"/>
      <c r="D54" s="64"/>
      <c r="E54" s="64"/>
      <c r="F54" s="64"/>
      <c r="G54" s="64"/>
      <c r="H54" s="64"/>
      <c r="I54" s="64"/>
      <c r="J54" s="105" t="s">
        <v>69</v>
      </c>
      <c r="K54" s="135">
        <f>K53</f>
        <v>0</v>
      </c>
    </row>
    <row r="55" spans="2:14">
      <c r="B55" s="150"/>
      <c r="C55" s="49"/>
      <c r="D55" s="50"/>
      <c r="E55" s="36"/>
      <c r="F55" s="36"/>
      <c r="G55" s="36"/>
      <c r="H55" s="36"/>
      <c r="I55" s="36"/>
      <c r="J55" s="36"/>
      <c r="K55" s="36"/>
    </row>
    <row r="56" spans="2:14">
      <c r="B56" s="310" t="s">
        <v>75</v>
      </c>
      <c r="C56" s="311"/>
      <c r="D56" s="312"/>
      <c r="E56" s="36"/>
      <c r="F56" s="36"/>
      <c r="G56" s="13"/>
      <c r="H56" s="13"/>
      <c r="I56" s="72"/>
      <c r="J56" s="72"/>
      <c r="K56" s="221"/>
    </row>
    <row r="57" spans="2:14" ht="13.9" customHeight="1">
      <c r="B57" s="268" t="s">
        <v>77</v>
      </c>
      <c r="C57" s="269"/>
      <c r="D57" s="270"/>
      <c r="E57" s="50" t="s">
        <v>102</v>
      </c>
      <c r="F57" s="84">
        <v>1</v>
      </c>
      <c r="G57" s="14">
        <f t="shared" ref="G57:G58" si="7">$K$9</f>
        <v>30</v>
      </c>
      <c r="H57" s="84"/>
      <c r="I57" s="72">
        <f>J57/30</f>
        <v>0</v>
      </c>
      <c r="J57" s="71">
        <f>Financieros!I17</f>
        <v>0</v>
      </c>
      <c r="K57" s="139">
        <f>(F57*G57*I57)</f>
        <v>0</v>
      </c>
    </row>
    <row r="58" spans="2:14" ht="13.9" customHeight="1">
      <c r="B58" s="268" t="s">
        <v>76</v>
      </c>
      <c r="C58" s="269"/>
      <c r="D58" s="270"/>
      <c r="E58" s="50" t="s">
        <v>102</v>
      </c>
      <c r="F58" s="84">
        <v>1</v>
      </c>
      <c r="G58" s="14">
        <f t="shared" si="7"/>
        <v>30</v>
      </c>
      <c r="H58" s="84"/>
      <c r="I58" s="72">
        <f>J58/30</f>
        <v>0</v>
      </c>
      <c r="J58" s="71">
        <f>Financieros!I26</f>
        <v>0</v>
      </c>
      <c r="K58" s="139">
        <f>(F58*G58*I58)</f>
        <v>0</v>
      </c>
    </row>
    <row r="59" spans="2:14" ht="13.9" customHeight="1">
      <c r="B59" s="218"/>
      <c r="C59" s="64"/>
      <c r="D59" s="64"/>
      <c r="E59" s="64"/>
      <c r="F59" s="64"/>
      <c r="G59" s="64"/>
      <c r="H59" s="64"/>
      <c r="I59" s="64"/>
      <c r="J59" s="105" t="s">
        <v>81</v>
      </c>
      <c r="K59" s="217">
        <f>SUM(K57:K58)</f>
        <v>0</v>
      </c>
    </row>
    <row r="60" spans="2:14">
      <c r="B60" s="150"/>
      <c r="C60" s="49"/>
      <c r="D60" s="50"/>
      <c r="E60" s="50"/>
      <c r="F60" s="14"/>
      <c r="G60" s="15"/>
      <c r="H60" s="15"/>
      <c r="I60" s="72"/>
      <c r="J60" s="72"/>
      <c r="K60" s="139"/>
    </row>
    <row r="61" spans="2:14">
      <c r="B61" s="310" t="s">
        <v>80</v>
      </c>
      <c r="C61" s="311"/>
      <c r="D61" s="312"/>
      <c r="E61" s="98"/>
      <c r="F61" s="56"/>
      <c r="G61" s="56"/>
      <c r="H61" s="56"/>
      <c r="I61" s="85"/>
      <c r="J61" s="85"/>
      <c r="K61" s="68"/>
    </row>
    <row r="62" spans="2:14">
      <c r="B62" s="268" t="s">
        <v>5</v>
      </c>
      <c r="C62" s="269"/>
      <c r="D62" s="270"/>
      <c r="E62" s="50" t="s">
        <v>100</v>
      </c>
      <c r="F62" s="84">
        <v>1</v>
      </c>
      <c r="G62" s="14">
        <f t="shared" ref="G62:G66" si="8">$K$9</f>
        <v>30</v>
      </c>
      <c r="H62" s="87">
        <v>0.05</v>
      </c>
      <c r="I62" s="72">
        <v>0</v>
      </c>
      <c r="J62" s="71">
        <v>0</v>
      </c>
      <c r="K62" s="139">
        <f>+PRODUCT(F62:I62)</f>
        <v>0</v>
      </c>
    </row>
    <row r="63" spans="2:14">
      <c r="B63" s="268" t="s">
        <v>8</v>
      </c>
      <c r="C63" s="269"/>
      <c r="D63" s="270"/>
      <c r="E63" s="50" t="s">
        <v>100</v>
      </c>
      <c r="F63" s="84">
        <v>1</v>
      </c>
      <c r="G63" s="14">
        <f t="shared" si="8"/>
        <v>30</v>
      </c>
      <c r="H63" s="87">
        <v>0.05</v>
      </c>
      <c r="I63" s="72">
        <v>0</v>
      </c>
      <c r="J63" s="71"/>
      <c r="K63" s="139">
        <f>+PRODUCT(F63:I63)</f>
        <v>0</v>
      </c>
    </row>
    <row r="64" spans="2:14">
      <c r="B64" s="268" t="s">
        <v>7</v>
      </c>
      <c r="C64" s="269"/>
      <c r="D64" s="270"/>
      <c r="E64" s="50" t="s">
        <v>100</v>
      </c>
      <c r="F64" s="84">
        <v>1</v>
      </c>
      <c r="G64" s="14">
        <f t="shared" si="8"/>
        <v>30</v>
      </c>
      <c r="H64" s="87">
        <v>0.05</v>
      </c>
      <c r="I64" s="72">
        <v>0</v>
      </c>
      <c r="J64" s="71"/>
      <c r="K64" s="139">
        <f>+PRODUCT(F64:I64)</f>
        <v>0</v>
      </c>
    </row>
    <row r="65" spans="2:12">
      <c r="B65" s="268" t="s">
        <v>105</v>
      </c>
      <c r="C65" s="269"/>
      <c r="D65" s="270"/>
      <c r="E65" s="50" t="s">
        <v>100</v>
      </c>
      <c r="F65" s="84">
        <v>3</v>
      </c>
      <c r="G65" s="14">
        <f t="shared" si="8"/>
        <v>30</v>
      </c>
      <c r="H65" s="87">
        <v>0.05</v>
      </c>
      <c r="I65" s="72">
        <v>0</v>
      </c>
      <c r="J65" s="71"/>
      <c r="K65" s="139">
        <f t="shared" ref="K65" si="9">+PRODUCT(F65:I65)</f>
        <v>0</v>
      </c>
    </row>
    <row r="66" spans="2:12">
      <c r="B66" s="268" t="s">
        <v>44</v>
      </c>
      <c r="C66" s="269"/>
      <c r="D66" s="270"/>
      <c r="E66" s="50" t="s">
        <v>100</v>
      </c>
      <c r="F66" s="84">
        <v>3</v>
      </c>
      <c r="G66" s="14">
        <f t="shared" si="8"/>
        <v>30</v>
      </c>
      <c r="H66" s="87">
        <v>0.05</v>
      </c>
      <c r="I66" s="72">
        <v>0</v>
      </c>
      <c r="J66" s="71"/>
      <c r="K66" s="139">
        <f>+PRODUCT(F66:I66)</f>
        <v>0</v>
      </c>
    </row>
    <row r="67" spans="2:12" ht="12.75" customHeight="1">
      <c r="B67" s="218"/>
      <c r="C67" s="64"/>
      <c r="D67" s="64"/>
      <c r="E67" s="64"/>
      <c r="F67" s="64"/>
      <c r="G67" s="64"/>
      <c r="H67" s="64"/>
      <c r="I67" s="64"/>
      <c r="J67" s="105" t="s">
        <v>73</v>
      </c>
      <c r="K67" s="135">
        <f>SUM(K62:K66)</f>
        <v>0</v>
      </c>
    </row>
    <row r="68" spans="2:12">
      <c r="I68" s="30"/>
    </row>
    <row r="69" spans="2:12" ht="15">
      <c r="C69" s="31"/>
      <c r="F69" s="62" t="s">
        <v>216</v>
      </c>
      <c r="G69" s="198"/>
      <c r="H69" s="198"/>
      <c r="I69" s="107"/>
      <c r="J69" s="182"/>
      <c r="K69" s="222">
        <f>K67+K59+K54+K50+K44+K36+K22</f>
        <v>0</v>
      </c>
    </row>
    <row r="70" spans="2:12" ht="15">
      <c r="F70" s="197" t="s">
        <v>46</v>
      </c>
      <c r="G70" s="67">
        <v>0.08</v>
      </c>
      <c r="H70" s="109"/>
      <c r="I70" s="109"/>
      <c r="J70" s="182"/>
      <c r="K70" s="91">
        <f>ROUND(K69*G70,2)</f>
        <v>0</v>
      </c>
    </row>
    <row r="71" spans="2:12" ht="15">
      <c r="F71" s="199" t="s">
        <v>0</v>
      </c>
      <c r="G71" s="109"/>
      <c r="H71" s="109"/>
      <c r="I71" s="109"/>
      <c r="J71" s="182"/>
      <c r="K71" s="92">
        <f>K69+K70</f>
        <v>0</v>
      </c>
    </row>
    <row r="72" spans="2:12" ht="15">
      <c r="F72" s="197" t="s">
        <v>47</v>
      </c>
      <c r="G72" s="149">
        <v>0.18</v>
      </c>
      <c r="H72" s="109"/>
      <c r="I72" s="109"/>
      <c r="J72" s="182"/>
      <c r="K72" s="91">
        <f>ROUND(K71*G72,2)</f>
        <v>0</v>
      </c>
    </row>
    <row r="73" spans="2:12" ht="15">
      <c r="F73" s="195" t="s">
        <v>217</v>
      </c>
      <c r="G73" s="196"/>
      <c r="H73" s="196"/>
      <c r="I73" s="196"/>
      <c r="J73" s="202"/>
      <c r="K73" s="93">
        <f>K71+K72</f>
        <v>0</v>
      </c>
      <c r="L73" s="80"/>
    </row>
    <row r="74" spans="2:12" ht="15">
      <c r="F74" s="195" t="s">
        <v>211</v>
      </c>
      <c r="G74" s="196"/>
      <c r="H74" s="203"/>
      <c r="I74" s="196"/>
      <c r="J74" s="204"/>
      <c r="K74" s="112">
        <f>K73/K9</f>
        <v>0</v>
      </c>
    </row>
    <row r="75" spans="2:12" ht="15">
      <c r="B75" s="38" t="s">
        <v>45</v>
      </c>
      <c r="I75"/>
    </row>
    <row r="76" spans="2:12" ht="15">
      <c r="B76" s="37"/>
      <c r="C76" s="40" t="s">
        <v>48</v>
      </c>
      <c r="D76" s="32"/>
      <c r="E76" s="32"/>
      <c r="I76"/>
    </row>
  </sheetData>
  <mergeCells count="55">
    <mergeCell ref="B65:D65"/>
    <mergeCell ref="B66:D66"/>
    <mergeCell ref="B57:D57"/>
    <mergeCell ref="B58:D58"/>
    <mergeCell ref="B61:D61"/>
    <mergeCell ref="B62:D62"/>
    <mergeCell ref="B63:D63"/>
    <mergeCell ref="B64:D64"/>
    <mergeCell ref="B56:D56"/>
    <mergeCell ref="B38:D38"/>
    <mergeCell ref="B39:D39"/>
    <mergeCell ref="B40:D40"/>
    <mergeCell ref="B41:D41"/>
    <mergeCell ref="B42:D42"/>
    <mergeCell ref="B43:D43"/>
    <mergeCell ref="B46:D46"/>
    <mergeCell ref="B47:D47"/>
    <mergeCell ref="B48:D48"/>
    <mergeCell ref="B49:D49"/>
    <mergeCell ref="B53:D53"/>
    <mergeCell ref="B23:D23"/>
    <mergeCell ref="B24:D24"/>
    <mergeCell ref="B37:D37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25:D25"/>
    <mergeCell ref="B15:D15"/>
    <mergeCell ref="B16:D16"/>
    <mergeCell ref="B17:D17"/>
    <mergeCell ref="H12:H14"/>
    <mergeCell ref="I12:I14"/>
    <mergeCell ref="B19:D19"/>
    <mergeCell ref="B20:D20"/>
    <mergeCell ref="B21:D21"/>
    <mergeCell ref="B9:E9"/>
    <mergeCell ref="B1:K1"/>
    <mergeCell ref="B2:K2"/>
    <mergeCell ref="B5:J8"/>
    <mergeCell ref="K5:K8"/>
    <mergeCell ref="F9:I9"/>
    <mergeCell ref="B18:D18"/>
    <mergeCell ref="B12:D14"/>
    <mergeCell ref="E12:E14"/>
    <mergeCell ref="F12:F14"/>
    <mergeCell ref="G12:G14"/>
    <mergeCell ref="J12:J14"/>
    <mergeCell ref="K12:K14"/>
  </mergeCells>
  <pageMargins left="0.70866141732283472" right="0.70866141732283472" top="0.74803149606299213" bottom="0.74803149606299213" header="0.31496062992125984" footer="0.31496062992125984"/>
  <pageSetup orientation="portrait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8CCBB-1228-4DBC-8DD7-A19AB5521973}">
  <dimension ref="B1:T76"/>
  <sheetViews>
    <sheetView showGridLines="0" view="pageBreakPreview" topLeftCell="A18" zoomScaleNormal="100" zoomScaleSheetLayoutView="100" workbookViewId="0">
      <selection activeCell="I67" sqref="I67"/>
    </sheetView>
  </sheetViews>
  <sheetFormatPr baseColWidth="10" defaultColWidth="11.42578125" defaultRowHeight="12.75"/>
  <cols>
    <col min="1" max="1" width="3.140625" style="30" customWidth="1"/>
    <col min="2" max="2" width="13.28515625" style="30" customWidth="1"/>
    <col min="3" max="3" width="17.5703125" style="30" customWidth="1"/>
    <col min="4" max="4" width="34.85546875" style="30" customWidth="1"/>
    <col min="5" max="5" width="7.85546875" style="30" customWidth="1"/>
    <col min="6" max="6" width="10.140625" style="30" customWidth="1"/>
    <col min="7" max="8" width="8.140625" style="30" customWidth="1"/>
    <col min="9" max="9" width="13.42578125" style="52" customWidth="1"/>
    <col min="10" max="10" width="12.85546875" style="52" customWidth="1"/>
    <col min="11" max="11" width="21.85546875" style="52" customWidth="1"/>
    <col min="12" max="12" width="12.42578125" style="30" customWidth="1"/>
    <col min="13" max="13" width="14.28515625" style="30" customWidth="1"/>
    <col min="14" max="14" width="11.5703125" style="30" bestFit="1" customWidth="1"/>
    <col min="15" max="15" width="11.42578125" style="30"/>
    <col min="16" max="16" width="11.5703125" style="30" bestFit="1" customWidth="1"/>
    <col min="17" max="16384" width="11.42578125" style="30"/>
  </cols>
  <sheetData>
    <row r="1" spans="2:20">
      <c r="B1" s="272"/>
      <c r="C1" s="272"/>
      <c r="D1" s="272"/>
      <c r="E1" s="272"/>
      <c r="F1" s="272"/>
      <c r="G1" s="272"/>
      <c r="H1" s="272"/>
      <c r="I1" s="272"/>
      <c r="J1" s="272"/>
      <c r="K1" s="272"/>
    </row>
    <row r="2" spans="2:20">
      <c r="B2" s="31"/>
      <c r="C2" s="31"/>
      <c r="D2" s="31"/>
      <c r="E2" s="31"/>
      <c r="F2" s="31"/>
      <c r="G2" s="31"/>
      <c r="H2" s="31"/>
      <c r="I2" s="69"/>
      <c r="J2" s="69"/>
      <c r="K2" s="69"/>
    </row>
    <row r="3" spans="2:20">
      <c r="B3" s="313" t="s">
        <v>210</v>
      </c>
      <c r="C3" s="313"/>
      <c r="D3" s="313"/>
      <c r="E3" s="313"/>
      <c r="F3" s="313"/>
      <c r="G3" s="313"/>
      <c r="H3" s="313"/>
      <c r="I3" s="313"/>
      <c r="J3" s="313"/>
      <c r="K3" s="313"/>
    </row>
    <row r="5" spans="2:20">
      <c r="B5" s="314" t="str">
        <f>'2. Superv. Directa'!B4</f>
        <v>SUPERVISIÓN DE LA OBRA: “ELABORACIÓN DEL EXPEDIENTE TÉCNICO DE OBRA PARA BOCAMINAS ID 1464 Y 5032 DEL PROYECTO DE RECUPERACIÓN DE LOS SERVICIOS ECOSISTÉMICOS EN LA MICROCUENCA DE LA QUEBRADA PELAGATOS CONTAMINADAS POR LOS PASIVOS AMBIENTALES MINEROS DE LA EX UNIDAD MINERA"</v>
      </c>
      <c r="C5" s="315"/>
      <c r="D5" s="315"/>
      <c r="E5" s="315"/>
      <c r="F5" s="315"/>
      <c r="G5" s="315"/>
      <c r="H5" s="315"/>
      <c r="I5" s="315"/>
      <c r="J5" s="316"/>
      <c r="K5" s="255" t="s">
        <v>214</v>
      </c>
    </row>
    <row r="6" spans="2:20">
      <c r="B6" s="317"/>
      <c r="C6" s="318"/>
      <c r="D6" s="318"/>
      <c r="E6" s="318"/>
      <c r="F6" s="318"/>
      <c r="G6" s="318"/>
      <c r="H6" s="318"/>
      <c r="I6" s="318"/>
      <c r="J6" s="319"/>
      <c r="K6" s="322"/>
    </row>
    <row r="7" spans="2:20">
      <c r="B7" s="317"/>
      <c r="C7" s="318"/>
      <c r="D7" s="318"/>
      <c r="E7" s="318"/>
      <c r="F7" s="318"/>
      <c r="G7" s="318"/>
      <c r="H7" s="318"/>
      <c r="I7" s="318"/>
      <c r="J7" s="319"/>
      <c r="K7" s="322"/>
    </row>
    <row r="8" spans="2:20">
      <c r="B8" s="320"/>
      <c r="C8" s="321"/>
      <c r="D8" s="321"/>
      <c r="E8" s="321"/>
      <c r="F8" s="321"/>
      <c r="G8" s="321"/>
      <c r="H8" s="321"/>
      <c r="I8" s="321"/>
      <c r="J8" s="319"/>
      <c r="K8" s="322"/>
      <c r="T8" s="30" t="s">
        <v>121</v>
      </c>
    </row>
    <row r="9" spans="2:20">
      <c r="B9" s="323" t="s">
        <v>41</v>
      </c>
      <c r="C9" s="324"/>
      <c r="D9" s="324"/>
      <c r="E9" s="325"/>
      <c r="F9" s="263" t="s">
        <v>40</v>
      </c>
      <c r="G9" s="264"/>
      <c r="H9" s="264"/>
      <c r="I9" s="264"/>
      <c r="J9" s="212" t="s">
        <v>212</v>
      </c>
      <c r="K9" s="210">
        <v>100</v>
      </c>
    </row>
    <row r="10" spans="2:20" s="48" customFormat="1">
      <c r="B10" s="213"/>
      <c r="C10" s="213"/>
      <c r="D10" s="213"/>
      <c r="E10" s="213"/>
      <c r="I10" s="207"/>
      <c r="J10" s="207"/>
      <c r="K10" s="208"/>
    </row>
    <row r="11" spans="2:20" s="48" customFormat="1">
      <c r="B11" s="213"/>
      <c r="C11" s="213"/>
      <c r="D11" s="213"/>
      <c r="E11" s="213"/>
      <c r="I11" s="207"/>
      <c r="J11" s="207"/>
      <c r="K11" s="208"/>
    </row>
    <row r="12" spans="2:20">
      <c r="B12" s="327" t="s">
        <v>3</v>
      </c>
      <c r="C12" s="279"/>
      <c r="D12" s="280"/>
      <c r="E12" s="284" t="s">
        <v>85</v>
      </c>
      <c r="F12" s="284" t="s">
        <v>4</v>
      </c>
      <c r="G12" s="284" t="s">
        <v>115</v>
      </c>
      <c r="H12" s="284" t="s">
        <v>74</v>
      </c>
      <c r="I12" s="289" t="s">
        <v>79</v>
      </c>
      <c r="J12" s="289" t="s">
        <v>114</v>
      </c>
      <c r="K12" s="330" t="s">
        <v>82</v>
      </c>
    </row>
    <row r="13" spans="2:20">
      <c r="B13" s="328"/>
      <c r="C13" s="282"/>
      <c r="D13" s="283"/>
      <c r="E13" s="285"/>
      <c r="F13" s="285"/>
      <c r="G13" s="287"/>
      <c r="H13" s="287"/>
      <c r="I13" s="290"/>
      <c r="J13" s="290"/>
      <c r="K13" s="331"/>
    </row>
    <row r="14" spans="2:20">
      <c r="B14" s="329"/>
      <c r="C14" s="234"/>
      <c r="D14" s="235"/>
      <c r="E14" s="286"/>
      <c r="F14" s="286"/>
      <c r="G14" s="288"/>
      <c r="H14" s="288"/>
      <c r="I14" s="291"/>
      <c r="J14" s="291"/>
      <c r="K14" s="332"/>
    </row>
    <row r="15" spans="2:20" ht="13.9" customHeight="1">
      <c r="B15" s="333" t="s">
        <v>117</v>
      </c>
      <c r="C15" s="296"/>
      <c r="D15" s="297"/>
      <c r="E15" s="96"/>
      <c r="F15" s="8"/>
      <c r="G15" s="9"/>
      <c r="H15" s="10"/>
      <c r="I15" s="70"/>
      <c r="J15" s="70"/>
      <c r="K15" s="74"/>
    </row>
    <row r="16" spans="2:20">
      <c r="B16" s="334" t="s">
        <v>43</v>
      </c>
      <c r="C16" s="299"/>
      <c r="D16" s="300"/>
      <c r="E16" s="50" t="s">
        <v>100</v>
      </c>
      <c r="F16" s="14">
        <v>1</v>
      </c>
      <c r="G16" s="14">
        <f>$K$9</f>
        <v>100</v>
      </c>
      <c r="H16" s="86">
        <v>1</v>
      </c>
      <c r="I16" s="72">
        <v>0</v>
      </c>
      <c r="J16" s="71">
        <f>'2. Superv. Directa'!H14</f>
        <v>0</v>
      </c>
      <c r="K16" s="82">
        <f>+PRODUCT(F16:I16)</f>
        <v>0</v>
      </c>
    </row>
    <row r="17" spans="2:12">
      <c r="B17" s="326" t="s">
        <v>63</v>
      </c>
      <c r="C17" s="266"/>
      <c r="D17" s="267"/>
      <c r="E17" s="50" t="s">
        <v>100</v>
      </c>
      <c r="F17" s="14">
        <v>1</v>
      </c>
      <c r="G17" s="14">
        <f t="shared" ref="G17:G20" si="0">$K$9</f>
        <v>100</v>
      </c>
      <c r="H17" s="86">
        <v>1</v>
      </c>
      <c r="I17" s="72">
        <v>0</v>
      </c>
      <c r="J17" s="71">
        <f>'2. Superv. Directa'!H17</f>
        <v>0</v>
      </c>
      <c r="K17" s="82">
        <f>+PRODUCT(F17:I17)</f>
        <v>0</v>
      </c>
    </row>
    <row r="18" spans="2:12" s="48" customFormat="1">
      <c r="B18" s="335" t="s">
        <v>67</v>
      </c>
      <c r="C18" s="276"/>
      <c r="D18" s="277"/>
      <c r="E18" s="50" t="s">
        <v>100</v>
      </c>
      <c r="F18" s="47">
        <v>1</v>
      </c>
      <c r="G18" s="14">
        <f t="shared" si="0"/>
        <v>100</v>
      </c>
      <c r="H18" s="86">
        <v>1</v>
      </c>
      <c r="I18" s="72">
        <v>0</v>
      </c>
      <c r="J18" s="71">
        <f>'2. Superv. Directa'!H18</f>
        <v>0</v>
      </c>
      <c r="K18" s="82">
        <f t="shared" ref="K18:K21" si="1">+PRODUCT(F18:I18)</f>
        <v>0</v>
      </c>
    </row>
    <row r="19" spans="2:12" ht="13.9" customHeight="1">
      <c r="B19" s="326" t="s">
        <v>106</v>
      </c>
      <c r="C19" s="266"/>
      <c r="D19" s="267"/>
      <c r="E19" s="50" t="s">
        <v>100</v>
      </c>
      <c r="F19" s="14">
        <v>1</v>
      </c>
      <c r="G19" s="14">
        <f t="shared" si="0"/>
        <v>100</v>
      </c>
      <c r="H19" s="86">
        <v>1</v>
      </c>
      <c r="I19" s="72">
        <v>0</v>
      </c>
      <c r="J19" s="71">
        <f>'2. Superv. Directa'!H23</f>
        <v>0</v>
      </c>
      <c r="K19" s="82">
        <f t="shared" si="1"/>
        <v>0</v>
      </c>
      <c r="L19" s="48"/>
    </row>
    <row r="20" spans="2:12" ht="13.9" customHeight="1">
      <c r="B20" s="326" t="s">
        <v>7</v>
      </c>
      <c r="C20" s="266"/>
      <c r="D20" s="267"/>
      <c r="E20" s="50" t="s">
        <v>100</v>
      </c>
      <c r="F20" s="14">
        <v>1</v>
      </c>
      <c r="G20" s="14">
        <f t="shared" si="0"/>
        <v>100</v>
      </c>
      <c r="H20" s="86">
        <v>1</v>
      </c>
      <c r="I20" s="72">
        <v>0</v>
      </c>
      <c r="J20" s="71">
        <f>'2. Superv. Directa'!H28</f>
        <v>0</v>
      </c>
      <c r="K20" s="82">
        <f>+PRODUCT(F20:I20)</f>
        <v>0</v>
      </c>
      <c r="L20" s="48"/>
    </row>
    <row r="21" spans="2:12">
      <c r="B21" s="336" t="s">
        <v>171</v>
      </c>
      <c r="C21" s="269"/>
      <c r="D21" s="270"/>
      <c r="E21" s="50" t="s">
        <v>100</v>
      </c>
      <c r="F21" s="14">
        <v>1</v>
      </c>
      <c r="G21" s="14">
        <f t="shared" ref="G21" si="2">$K$9</f>
        <v>100</v>
      </c>
      <c r="H21" s="86">
        <v>1</v>
      </c>
      <c r="I21" s="72">
        <v>0</v>
      </c>
      <c r="J21" s="71">
        <f>'2. Superv. Directa'!H29</f>
        <v>0</v>
      </c>
      <c r="K21" s="82">
        <f t="shared" si="1"/>
        <v>0</v>
      </c>
    </row>
    <row r="22" spans="2:12">
      <c r="B22" s="106"/>
      <c r="C22" s="107"/>
      <c r="D22" s="107"/>
      <c r="E22" s="107"/>
      <c r="F22" s="107"/>
      <c r="G22" s="107"/>
      <c r="H22" s="107"/>
      <c r="I22" s="107"/>
      <c r="J22" s="105" t="s">
        <v>9</v>
      </c>
      <c r="K22" s="77">
        <f>SUM(K16:K21)</f>
        <v>0</v>
      </c>
    </row>
    <row r="23" spans="2:12">
      <c r="B23" s="337"/>
      <c r="C23" s="302"/>
      <c r="D23" s="303"/>
      <c r="E23" s="95"/>
      <c r="F23" s="51"/>
      <c r="G23" s="51"/>
      <c r="H23" s="51"/>
      <c r="I23" s="72"/>
      <c r="J23" s="73"/>
      <c r="K23" s="78"/>
    </row>
    <row r="24" spans="2:12" ht="13.9" customHeight="1">
      <c r="B24" s="338" t="s">
        <v>22</v>
      </c>
      <c r="C24" s="305"/>
      <c r="D24" s="306"/>
      <c r="E24" s="97"/>
      <c r="F24" s="36"/>
      <c r="G24" s="36"/>
      <c r="H24" s="36"/>
      <c r="I24" s="14"/>
      <c r="J24" s="72"/>
      <c r="K24" s="79"/>
    </row>
    <row r="25" spans="2:12">
      <c r="B25" s="334" t="s">
        <v>173</v>
      </c>
      <c r="C25" s="299"/>
      <c r="D25" s="300"/>
      <c r="E25" s="50" t="s">
        <v>100</v>
      </c>
      <c r="F25" s="14">
        <v>1</v>
      </c>
      <c r="G25" s="14">
        <f>$K$9</f>
        <v>100</v>
      </c>
      <c r="H25" s="86">
        <v>1</v>
      </c>
      <c r="I25" s="61">
        <v>0</v>
      </c>
      <c r="J25" s="71">
        <f>'2. Superv. Directa'!H34</f>
        <v>0</v>
      </c>
      <c r="K25" s="76">
        <f>(F25*G25*I25)</f>
        <v>0</v>
      </c>
    </row>
    <row r="26" spans="2:12">
      <c r="B26" s="334" t="s">
        <v>133</v>
      </c>
      <c r="C26" s="299"/>
      <c r="D26" s="300"/>
      <c r="E26" s="50" t="s">
        <v>100</v>
      </c>
      <c r="F26" s="14">
        <v>1</v>
      </c>
      <c r="G26" s="14">
        <f t="shared" ref="G26:G35" si="3">$K$9</f>
        <v>100</v>
      </c>
      <c r="H26" s="86">
        <v>1</v>
      </c>
      <c r="I26" s="61">
        <v>0</v>
      </c>
      <c r="J26" s="71">
        <f>'2. Superv. Directa'!H36*0.5</f>
        <v>0</v>
      </c>
      <c r="K26" s="76">
        <f>(F26*G26*I26)</f>
        <v>0</v>
      </c>
    </row>
    <row r="27" spans="2:12">
      <c r="B27" s="334" t="s">
        <v>107</v>
      </c>
      <c r="C27" s="299"/>
      <c r="D27" s="300"/>
      <c r="E27" s="50" t="s">
        <v>100</v>
      </c>
      <c r="F27" s="14">
        <f>SUM(F16:F20)</f>
        <v>5</v>
      </c>
      <c r="G27" s="14">
        <f t="shared" si="3"/>
        <v>100</v>
      </c>
      <c r="H27" s="86">
        <v>1</v>
      </c>
      <c r="I27" s="61">
        <v>0</v>
      </c>
      <c r="J27" s="71">
        <f>'2. Superv. Directa'!H37</f>
        <v>0</v>
      </c>
      <c r="K27" s="76">
        <f t="shared" ref="K27:K35" si="4">(F27*G27*I27)</f>
        <v>0</v>
      </c>
    </row>
    <row r="28" spans="2:12">
      <c r="B28" s="334" t="s">
        <v>134</v>
      </c>
      <c r="C28" s="299"/>
      <c r="D28" s="300"/>
      <c r="E28" s="50" t="s">
        <v>100</v>
      </c>
      <c r="F28" s="47">
        <v>1</v>
      </c>
      <c r="G28" s="14">
        <f t="shared" si="3"/>
        <v>100</v>
      </c>
      <c r="H28" s="86">
        <v>1</v>
      </c>
      <c r="I28" s="61">
        <v>0</v>
      </c>
      <c r="J28" s="71">
        <f>'2. Superv. Directa'!H38*0.5</f>
        <v>0</v>
      </c>
      <c r="K28" s="76">
        <f t="shared" si="4"/>
        <v>0</v>
      </c>
    </row>
    <row r="29" spans="2:12">
      <c r="B29" s="334" t="s">
        <v>135</v>
      </c>
      <c r="C29" s="299"/>
      <c r="D29" s="300"/>
      <c r="E29" s="50" t="s">
        <v>100</v>
      </c>
      <c r="F29" s="14">
        <f>SUM(F16:F20)</f>
        <v>5</v>
      </c>
      <c r="G29" s="14">
        <f t="shared" si="3"/>
        <v>100</v>
      </c>
      <c r="H29" s="86">
        <v>1</v>
      </c>
      <c r="I29" s="61">
        <v>0</v>
      </c>
      <c r="J29" s="71">
        <f>'2. Superv. Directa'!H39</f>
        <v>0</v>
      </c>
      <c r="K29" s="76">
        <f t="shared" si="4"/>
        <v>0</v>
      </c>
    </row>
    <row r="30" spans="2:12">
      <c r="B30" s="334" t="s">
        <v>136</v>
      </c>
      <c r="C30" s="299"/>
      <c r="D30" s="300"/>
      <c r="E30" s="50" t="s">
        <v>100</v>
      </c>
      <c r="F30" s="14">
        <v>1</v>
      </c>
      <c r="G30" s="14">
        <f t="shared" si="3"/>
        <v>100</v>
      </c>
      <c r="H30" s="86">
        <v>1</v>
      </c>
      <c r="I30" s="61">
        <v>0</v>
      </c>
      <c r="J30" s="71">
        <f>'2. Superv. Directa'!H40</f>
        <v>0</v>
      </c>
      <c r="K30" s="76">
        <f t="shared" si="4"/>
        <v>0</v>
      </c>
    </row>
    <row r="31" spans="2:12">
      <c r="B31" s="334" t="s">
        <v>96</v>
      </c>
      <c r="C31" s="299"/>
      <c r="D31" s="300"/>
      <c r="E31" s="50" t="s">
        <v>100</v>
      </c>
      <c r="F31" s="14">
        <f>SUM(F16:F21)</f>
        <v>6</v>
      </c>
      <c r="G31" s="14">
        <f t="shared" si="3"/>
        <v>100</v>
      </c>
      <c r="H31" s="86">
        <v>1</v>
      </c>
      <c r="I31" s="61">
        <v>0</v>
      </c>
      <c r="J31" s="71">
        <f>'2. Superv. Directa'!H41</f>
        <v>0</v>
      </c>
      <c r="K31" s="76">
        <f t="shared" si="4"/>
        <v>0</v>
      </c>
    </row>
    <row r="32" spans="2:12">
      <c r="B32" s="334" t="s">
        <v>97</v>
      </c>
      <c r="C32" s="299"/>
      <c r="D32" s="300"/>
      <c r="E32" s="50" t="s">
        <v>100</v>
      </c>
      <c r="F32" s="14">
        <f>SUM(F16:F21)</f>
        <v>6</v>
      </c>
      <c r="G32" s="14">
        <f t="shared" si="3"/>
        <v>100</v>
      </c>
      <c r="H32" s="86">
        <v>1</v>
      </c>
      <c r="I32" s="61">
        <v>0</v>
      </c>
      <c r="J32" s="71">
        <f>'2. Superv. Directa'!H42</f>
        <v>0</v>
      </c>
      <c r="K32" s="76">
        <f t="shared" si="4"/>
        <v>0</v>
      </c>
    </row>
    <row r="33" spans="2:16">
      <c r="B33" s="334" t="s">
        <v>137</v>
      </c>
      <c r="C33" s="299"/>
      <c r="D33" s="300"/>
      <c r="E33" s="50" t="s">
        <v>103</v>
      </c>
      <c r="F33" s="14">
        <v>1</v>
      </c>
      <c r="G33" s="14">
        <f t="shared" si="3"/>
        <v>100</v>
      </c>
      <c r="H33" s="86">
        <v>1</v>
      </c>
      <c r="I33" s="61">
        <v>0</v>
      </c>
      <c r="J33" s="71">
        <f>'2. Superv. Directa'!H43</f>
        <v>0</v>
      </c>
      <c r="K33" s="76">
        <f t="shared" si="4"/>
        <v>0</v>
      </c>
    </row>
    <row r="34" spans="2:16">
      <c r="B34" s="334" t="s">
        <v>98</v>
      </c>
      <c r="C34" s="299"/>
      <c r="D34" s="300"/>
      <c r="E34" s="50" t="s">
        <v>100</v>
      </c>
      <c r="F34" s="14">
        <v>1</v>
      </c>
      <c r="G34" s="14">
        <f t="shared" si="3"/>
        <v>100</v>
      </c>
      <c r="H34" s="86">
        <v>1</v>
      </c>
      <c r="I34" s="61">
        <v>0</v>
      </c>
      <c r="J34" s="71">
        <f>'2. Superv. Directa'!H44*0.5</f>
        <v>0</v>
      </c>
      <c r="K34" s="76">
        <f>(F34*G34*I34)</f>
        <v>0</v>
      </c>
      <c r="P34" s="52"/>
    </row>
    <row r="35" spans="2:16">
      <c r="B35" s="334" t="s">
        <v>24</v>
      </c>
      <c r="C35" s="299"/>
      <c r="D35" s="300"/>
      <c r="E35" s="50" t="s">
        <v>102</v>
      </c>
      <c r="F35" s="14">
        <v>1</v>
      </c>
      <c r="G35" s="14">
        <f t="shared" si="3"/>
        <v>100</v>
      </c>
      <c r="H35" s="86">
        <v>1</v>
      </c>
      <c r="I35" s="61">
        <v>0</v>
      </c>
      <c r="J35" s="228">
        <f>'3. Recepción Obra'!J35</f>
        <v>0</v>
      </c>
      <c r="K35" s="76">
        <f t="shared" si="4"/>
        <v>0</v>
      </c>
      <c r="P35" s="52"/>
    </row>
    <row r="36" spans="2:16">
      <c r="B36" s="106"/>
      <c r="C36" s="107"/>
      <c r="D36" s="107"/>
      <c r="E36" s="107"/>
      <c r="F36" s="107"/>
      <c r="G36" s="107"/>
      <c r="H36" s="107"/>
      <c r="I36" s="107"/>
      <c r="J36" s="105" t="s">
        <v>51</v>
      </c>
      <c r="K36" s="75">
        <f>SUM(K25:K35)</f>
        <v>0</v>
      </c>
      <c r="P36" s="52"/>
    </row>
    <row r="37" spans="2:16">
      <c r="B37" s="339"/>
      <c r="C37" s="308"/>
      <c r="D37" s="309"/>
      <c r="E37" s="50"/>
      <c r="F37" s="14"/>
      <c r="G37" s="15"/>
      <c r="H37" s="15"/>
      <c r="I37" s="88"/>
      <c r="J37" s="72"/>
      <c r="K37" s="79"/>
      <c r="P37" s="52"/>
    </row>
    <row r="38" spans="2:16" ht="13.9" customHeight="1">
      <c r="B38" s="338" t="s">
        <v>71</v>
      </c>
      <c r="C38" s="305"/>
      <c r="D38" s="306"/>
      <c r="E38" s="97"/>
      <c r="F38" s="14"/>
      <c r="G38" s="15"/>
      <c r="H38" s="15"/>
      <c r="I38" s="15"/>
      <c r="J38" s="72"/>
      <c r="K38" s="79"/>
      <c r="P38" s="52"/>
    </row>
    <row r="39" spans="2:16" ht="12.75" customHeight="1">
      <c r="B39" s="336" t="s">
        <v>118</v>
      </c>
      <c r="C39" s="269"/>
      <c r="D39" s="270"/>
      <c r="E39" s="50" t="s">
        <v>100</v>
      </c>
      <c r="F39" s="14">
        <f>SUM(F16:F21)</f>
        <v>6</v>
      </c>
      <c r="G39" s="14">
        <f t="shared" ref="G39:G43" si="5">$K$9</f>
        <v>100</v>
      </c>
      <c r="H39" s="14"/>
      <c r="I39" s="14"/>
      <c r="J39" s="71">
        <v>0</v>
      </c>
      <c r="K39" s="76">
        <f>(F39*G39*I39)</f>
        <v>0</v>
      </c>
      <c r="P39" s="53"/>
    </row>
    <row r="40" spans="2:16" ht="12.75" customHeight="1">
      <c r="B40" s="336" t="s">
        <v>104</v>
      </c>
      <c r="C40" s="269"/>
      <c r="D40" s="270"/>
      <c r="E40" s="50" t="s">
        <v>100</v>
      </c>
      <c r="F40" s="14">
        <f>SUM(F16:F21)</f>
        <v>6</v>
      </c>
      <c r="G40" s="14">
        <f t="shared" si="5"/>
        <v>100</v>
      </c>
      <c r="H40" s="14"/>
      <c r="I40" s="14"/>
      <c r="J40" s="71">
        <v>0</v>
      </c>
      <c r="K40" s="76">
        <f>(F40*G40*I40)</f>
        <v>0</v>
      </c>
      <c r="P40" s="52"/>
    </row>
    <row r="41" spans="2:16" ht="12.75" customHeight="1">
      <c r="B41" s="336" t="s">
        <v>91</v>
      </c>
      <c r="C41" s="269"/>
      <c r="D41" s="270"/>
      <c r="E41" s="50" t="s">
        <v>102</v>
      </c>
      <c r="F41" s="14">
        <v>1</v>
      </c>
      <c r="G41" s="14">
        <f t="shared" si="5"/>
        <v>100</v>
      </c>
      <c r="H41" s="14"/>
      <c r="I41" s="14"/>
      <c r="J41" s="71">
        <v>0</v>
      </c>
      <c r="K41" s="76">
        <f>(F41*G41*I41)</f>
        <v>0</v>
      </c>
      <c r="P41" s="52"/>
    </row>
    <row r="42" spans="2:16" ht="12.75" customHeight="1">
      <c r="B42" s="336" t="s">
        <v>25</v>
      </c>
      <c r="C42" s="269"/>
      <c r="D42" s="270"/>
      <c r="E42" s="50" t="s">
        <v>102</v>
      </c>
      <c r="F42" s="14">
        <v>1</v>
      </c>
      <c r="G42" s="14">
        <f t="shared" si="5"/>
        <v>100</v>
      </c>
      <c r="H42" s="14"/>
      <c r="I42" s="14"/>
      <c r="J42" s="71">
        <v>0</v>
      </c>
      <c r="K42" s="76">
        <f t="shared" ref="K42:K43" si="6">(F42*G42*I42)</f>
        <v>0</v>
      </c>
      <c r="P42" s="52"/>
    </row>
    <row r="43" spans="2:16" ht="12.75" customHeight="1">
      <c r="B43" s="336" t="s">
        <v>92</v>
      </c>
      <c r="C43" s="269"/>
      <c r="D43" s="270"/>
      <c r="E43" s="50" t="s">
        <v>102</v>
      </c>
      <c r="F43" s="14">
        <v>1</v>
      </c>
      <c r="G43" s="14">
        <f t="shared" si="5"/>
        <v>100</v>
      </c>
      <c r="H43" s="14"/>
      <c r="I43" s="14"/>
      <c r="J43" s="71">
        <v>0</v>
      </c>
      <c r="K43" s="76">
        <f t="shared" si="6"/>
        <v>0</v>
      </c>
      <c r="P43" s="52"/>
    </row>
    <row r="44" spans="2:16" ht="12.75" customHeight="1">
      <c r="B44" s="104"/>
      <c r="C44" s="64"/>
      <c r="D44" s="64"/>
      <c r="E44" s="64"/>
      <c r="F44" s="64"/>
      <c r="G44" s="64"/>
      <c r="H44" s="64"/>
      <c r="I44" s="64"/>
      <c r="J44" s="105" t="s">
        <v>49</v>
      </c>
      <c r="K44" s="77">
        <f>SUM(K39:K43)</f>
        <v>0</v>
      </c>
      <c r="P44" s="52"/>
    </row>
    <row r="45" spans="2:16">
      <c r="B45" s="29"/>
      <c r="C45" s="49"/>
      <c r="D45" s="50"/>
      <c r="E45" s="50"/>
      <c r="F45" s="14"/>
      <c r="G45" s="15"/>
      <c r="H45" s="15"/>
      <c r="I45" s="72"/>
      <c r="J45" s="72"/>
      <c r="K45" s="76"/>
      <c r="P45" s="52"/>
    </row>
    <row r="46" spans="2:16">
      <c r="B46" s="338" t="s">
        <v>35</v>
      </c>
      <c r="C46" s="305"/>
      <c r="D46" s="306"/>
      <c r="E46" s="97"/>
      <c r="F46" s="14"/>
      <c r="G46" s="15"/>
      <c r="H46" s="15"/>
      <c r="I46" s="72"/>
      <c r="J46" s="72"/>
      <c r="K46" s="76"/>
      <c r="P46" s="52"/>
    </row>
    <row r="47" spans="2:16" ht="12.75" customHeight="1">
      <c r="B47" s="336" t="s">
        <v>70</v>
      </c>
      <c r="C47" s="269"/>
      <c r="D47" s="270"/>
      <c r="E47" s="50" t="s">
        <v>102</v>
      </c>
      <c r="F47" s="14">
        <f>SUM(F16:F21)</f>
        <v>6</v>
      </c>
      <c r="G47" s="14">
        <f t="shared" ref="G47:G49" si="7">$K$9</f>
        <v>100</v>
      </c>
      <c r="H47" s="86">
        <v>1</v>
      </c>
      <c r="I47" s="72"/>
      <c r="J47" s="71">
        <f>'2. Superv. Directa'!H64</f>
        <v>0</v>
      </c>
      <c r="K47" s="76">
        <f>(F47*G47*I47)</f>
        <v>0</v>
      </c>
    </row>
    <row r="48" spans="2:16" ht="12.75" customHeight="1">
      <c r="B48" s="336" t="s">
        <v>99</v>
      </c>
      <c r="C48" s="269"/>
      <c r="D48" s="270"/>
      <c r="E48" s="50" t="s">
        <v>102</v>
      </c>
      <c r="F48" s="14">
        <f>SUM(F16:F21)</f>
        <v>6</v>
      </c>
      <c r="G48" s="14">
        <f t="shared" si="7"/>
        <v>100</v>
      </c>
      <c r="H48" s="86">
        <v>1</v>
      </c>
      <c r="I48" s="72"/>
      <c r="J48" s="71">
        <f>'2. Superv. Directa'!H65</f>
        <v>0</v>
      </c>
      <c r="K48" s="76">
        <f>(F48*G48*I48)</f>
        <v>0</v>
      </c>
    </row>
    <row r="49" spans="2:14" ht="13.9" customHeight="1">
      <c r="B49" s="336" t="s">
        <v>108</v>
      </c>
      <c r="C49" s="269"/>
      <c r="D49" s="270"/>
      <c r="E49" s="50" t="s">
        <v>102</v>
      </c>
      <c r="F49" s="14">
        <f>SUM(F16:F21)</f>
        <v>6</v>
      </c>
      <c r="G49" s="14">
        <f t="shared" si="7"/>
        <v>100</v>
      </c>
      <c r="H49" s="86">
        <v>1</v>
      </c>
      <c r="I49" s="72"/>
      <c r="J49" s="71">
        <f>'2. Superv. Directa'!H66</f>
        <v>0</v>
      </c>
      <c r="K49" s="76">
        <f>(F49*G49*I49)</f>
        <v>0</v>
      </c>
    </row>
    <row r="50" spans="2:14" ht="12.75" customHeight="1">
      <c r="B50" s="104"/>
      <c r="C50" s="64"/>
      <c r="D50" s="64"/>
      <c r="E50" s="64"/>
      <c r="F50" s="64"/>
      <c r="G50" s="64"/>
      <c r="H50" s="64"/>
      <c r="I50" s="64"/>
      <c r="J50" s="105" t="s">
        <v>50</v>
      </c>
      <c r="K50" s="77">
        <f>SUM(K47:K49)</f>
        <v>0</v>
      </c>
    </row>
    <row r="51" spans="2:14">
      <c r="B51" s="108"/>
      <c r="C51" s="109"/>
      <c r="D51" s="109"/>
      <c r="E51" s="109"/>
      <c r="F51" s="109"/>
      <c r="G51" s="109"/>
      <c r="H51" s="109"/>
      <c r="I51" s="109"/>
      <c r="J51" s="109"/>
      <c r="K51" s="110"/>
    </row>
    <row r="52" spans="2:14">
      <c r="B52" s="54" t="s">
        <v>42</v>
      </c>
      <c r="C52" s="36"/>
      <c r="D52" s="36"/>
      <c r="E52" s="36"/>
      <c r="F52" s="36"/>
      <c r="G52" s="13"/>
      <c r="H52" s="13"/>
      <c r="I52" s="72"/>
      <c r="J52" s="72"/>
    </row>
    <row r="53" spans="2:14" ht="13.9" customHeight="1">
      <c r="B53" s="336" t="s">
        <v>110</v>
      </c>
      <c r="C53" s="269"/>
      <c r="D53" s="270"/>
      <c r="E53" s="50" t="s">
        <v>102</v>
      </c>
      <c r="F53" s="36"/>
      <c r="G53" s="83">
        <v>0.02</v>
      </c>
      <c r="H53" s="81"/>
      <c r="I53" s="72"/>
      <c r="J53" s="72">
        <f>K22</f>
        <v>0</v>
      </c>
      <c r="K53" s="76">
        <f>J53*G53</f>
        <v>0</v>
      </c>
      <c r="L53" s="80"/>
      <c r="M53" s="80"/>
      <c r="N53" s="80"/>
    </row>
    <row r="54" spans="2:14" ht="12.75" customHeight="1">
      <c r="B54" s="104"/>
      <c r="C54" s="64"/>
      <c r="D54" s="64"/>
      <c r="E54" s="64"/>
      <c r="F54" s="64"/>
      <c r="G54" s="64"/>
      <c r="H54" s="64"/>
      <c r="I54" s="64"/>
      <c r="J54" s="105" t="s">
        <v>69</v>
      </c>
      <c r="K54" s="75">
        <f>K53</f>
        <v>0</v>
      </c>
    </row>
    <row r="55" spans="2:14">
      <c r="B55" s="29"/>
      <c r="C55" s="49"/>
      <c r="D55" s="50"/>
      <c r="E55" s="36"/>
      <c r="F55" s="36"/>
      <c r="G55" s="36"/>
      <c r="H55" s="36"/>
      <c r="I55" s="36"/>
      <c r="J55" s="36"/>
      <c r="K55" s="94"/>
    </row>
    <row r="56" spans="2:14">
      <c r="B56" s="310" t="s">
        <v>75</v>
      </c>
      <c r="C56" s="311"/>
      <c r="D56" s="312"/>
      <c r="E56" s="36"/>
      <c r="F56" s="36"/>
      <c r="G56" s="13"/>
      <c r="H56" s="13"/>
      <c r="I56" s="72"/>
      <c r="J56" s="72"/>
    </row>
    <row r="57" spans="2:14" ht="13.9" customHeight="1">
      <c r="B57" s="336" t="s">
        <v>77</v>
      </c>
      <c r="C57" s="269"/>
      <c r="D57" s="270"/>
      <c r="E57" s="50" t="s">
        <v>102</v>
      </c>
      <c r="F57" s="84">
        <v>1</v>
      </c>
      <c r="G57" s="14">
        <f t="shared" ref="G57:G58" si="8">$K$9</f>
        <v>100</v>
      </c>
      <c r="H57" s="84"/>
      <c r="I57" s="72">
        <f>J57/30</f>
        <v>0</v>
      </c>
      <c r="J57" s="71">
        <f>Financieros!I17</f>
        <v>0</v>
      </c>
      <c r="K57" s="76">
        <f>(F57*G57*I57)</f>
        <v>0</v>
      </c>
    </row>
    <row r="58" spans="2:14" ht="13.9" customHeight="1">
      <c r="B58" s="336" t="s">
        <v>76</v>
      </c>
      <c r="C58" s="269"/>
      <c r="D58" s="270"/>
      <c r="E58" s="50" t="s">
        <v>102</v>
      </c>
      <c r="F58" s="84">
        <v>1</v>
      </c>
      <c r="G58" s="14">
        <f t="shared" si="8"/>
        <v>100</v>
      </c>
      <c r="H58" s="84"/>
      <c r="I58" s="72">
        <f>J58/30</f>
        <v>0</v>
      </c>
      <c r="J58" s="71">
        <f>Financieros!I26</f>
        <v>0</v>
      </c>
      <c r="K58" s="76">
        <f>(F58*G58*I58)</f>
        <v>0</v>
      </c>
    </row>
    <row r="59" spans="2:14" ht="13.9" customHeight="1">
      <c r="B59" s="104"/>
      <c r="C59" s="64"/>
      <c r="D59" s="64"/>
      <c r="E59" s="64"/>
      <c r="F59" s="64"/>
      <c r="G59" s="64"/>
      <c r="H59" s="64"/>
      <c r="I59" s="64"/>
      <c r="J59" s="105" t="s">
        <v>81</v>
      </c>
      <c r="K59" s="77">
        <f>SUM(K57:K58)</f>
        <v>0</v>
      </c>
    </row>
    <row r="60" spans="2:14">
      <c r="B60" s="29"/>
      <c r="C60" s="49"/>
      <c r="D60" s="50"/>
      <c r="E60" s="50"/>
      <c r="F60" s="14"/>
      <c r="G60" s="15"/>
      <c r="H60" s="15"/>
      <c r="I60" s="72"/>
      <c r="J60" s="72"/>
      <c r="K60" s="76"/>
    </row>
    <row r="61" spans="2:14">
      <c r="B61" s="310" t="s">
        <v>80</v>
      </c>
      <c r="C61" s="311"/>
      <c r="D61" s="312"/>
      <c r="E61" s="98"/>
      <c r="F61" s="56"/>
      <c r="G61" s="56"/>
      <c r="H61" s="56"/>
      <c r="I61" s="85"/>
      <c r="J61" s="85"/>
      <c r="K61" s="68"/>
    </row>
    <row r="62" spans="2:14">
      <c r="B62" s="336" t="s">
        <v>5</v>
      </c>
      <c r="C62" s="269"/>
      <c r="D62" s="270"/>
      <c r="E62" s="50" t="s">
        <v>100</v>
      </c>
      <c r="F62" s="84">
        <v>1</v>
      </c>
      <c r="G62" s="14">
        <f t="shared" ref="G62:G66" si="9">$K$9</f>
        <v>100</v>
      </c>
      <c r="H62" s="87">
        <v>0.05</v>
      </c>
      <c r="I62" s="72">
        <v>0</v>
      </c>
      <c r="J62" s="71">
        <v>0</v>
      </c>
      <c r="K62" s="76">
        <f>+PRODUCT(F62:I62)</f>
        <v>0</v>
      </c>
    </row>
    <row r="63" spans="2:14">
      <c r="B63" s="336" t="s">
        <v>8</v>
      </c>
      <c r="C63" s="269"/>
      <c r="D63" s="270"/>
      <c r="E63" s="50" t="s">
        <v>100</v>
      </c>
      <c r="F63" s="84">
        <v>1</v>
      </c>
      <c r="G63" s="14">
        <f t="shared" si="9"/>
        <v>100</v>
      </c>
      <c r="H63" s="87">
        <v>0.05</v>
      </c>
      <c r="I63" s="72">
        <v>0</v>
      </c>
      <c r="J63" s="71">
        <v>0</v>
      </c>
      <c r="K63" s="76">
        <f>+PRODUCT(F63:I63)</f>
        <v>0</v>
      </c>
    </row>
    <row r="64" spans="2:14">
      <c r="B64" s="336" t="s">
        <v>7</v>
      </c>
      <c r="C64" s="269"/>
      <c r="D64" s="270"/>
      <c r="E64" s="50" t="s">
        <v>100</v>
      </c>
      <c r="F64" s="84">
        <v>1</v>
      </c>
      <c r="G64" s="14">
        <f t="shared" si="9"/>
        <v>100</v>
      </c>
      <c r="H64" s="87">
        <v>0.05</v>
      </c>
      <c r="I64" s="72">
        <v>0</v>
      </c>
      <c r="J64" s="71">
        <v>0</v>
      </c>
      <c r="K64" s="76">
        <f>+PRODUCT(F64:I64)</f>
        <v>0</v>
      </c>
    </row>
    <row r="65" spans="2:12">
      <c r="B65" s="336" t="s">
        <v>105</v>
      </c>
      <c r="C65" s="269"/>
      <c r="D65" s="270"/>
      <c r="E65" s="50" t="s">
        <v>100</v>
      </c>
      <c r="F65" s="84">
        <v>3</v>
      </c>
      <c r="G65" s="14">
        <f t="shared" si="9"/>
        <v>100</v>
      </c>
      <c r="H65" s="87">
        <v>0.05</v>
      </c>
      <c r="I65" s="72">
        <v>0</v>
      </c>
      <c r="J65" s="71">
        <v>0</v>
      </c>
      <c r="K65" s="76">
        <f t="shared" ref="K65" si="10">+PRODUCT(F65:I65)</f>
        <v>0</v>
      </c>
    </row>
    <row r="66" spans="2:12">
      <c r="B66" s="336" t="s">
        <v>44</v>
      </c>
      <c r="C66" s="269"/>
      <c r="D66" s="270"/>
      <c r="E66" s="50" t="s">
        <v>100</v>
      </c>
      <c r="F66" s="84">
        <v>3</v>
      </c>
      <c r="G66" s="14">
        <f t="shared" si="9"/>
        <v>100</v>
      </c>
      <c r="H66" s="87">
        <v>0.05</v>
      </c>
      <c r="I66" s="72">
        <v>0</v>
      </c>
      <c r="J66" s="71">
        <v>0</v>
      </c>
      <c r="K66" s="76">
        <f>+PRODUCT(F66:I66)</f>
        <v>0</v>
      </c>
    </row>
    <row r="67" spans="2:12" ht="12.75" customHeight="1">
      <c r="B67" s="104"/>
      <c r="C67" s="64"/>
      <c r="D67" s="64"/>
      <c r="E67" s="64"/>
      <c r="F67" s="64"/>
      <c r="G67" s="64"/>
      <c r="H67" s="64"/>
      <c r="I67" s="64"/>
      <c r="J67" s="105" t="s">
        <v>73</v>
      </c>
      <c r="K67" s="75">
        <f>SUM(K62:K66)</f>
        <v>0</v>
      </c>
    </row>
    <row r="68" spans="2:12">
      <c r="I68" s="30"/>
    </row>
    <row r="69" spans="2:12" ht="15">
      <c r="C69" s="31"/>
      <c r="F69" s="62" t="s">
        <v>120</v>
      </c>
      <c r="G69" s="198"/>
      <c r="H69" s="198"/>
      <c r="I69" s="107"/>
      <c r="J69" s="182"/>
      <c r="K69" s="222">
        <f>K67+K59+K54+K50+K44+K36+K22</f>
        <v>0</v>
      </c>
    </row>
    <row r="70" spans="2:12" ht="15">
      <c r="F70" s="197" t="s">
        <v>46</v>
      </c>
      <c r="G70" s="67">
        <v>0.08</v>
      </c>
      <c r="H70" s="109"/>
      <c r="I70" s="109"/>
      <c r="J70" s="182"/>
      <c r="K70" s="91">
        <f>ROUND(K69*G70,2)</f>
        <v>0</v>
      </c>
    </row>
    <row r="71" spans="2:12" ht="15">
      <c r="F71" s="199" t="s">
        <v>0</v>
      </c>
      <c r="G71" s="109"/>
      <c r="H71" s="109"/>
      <c r="I71" s="109"/>
      <c r="J71" s="182"/>
      <c r="K71" s="92">
        <f>K69+K70</f>
        <v>0</v>
      </c>
    </row>
    <row r="72" spans="2:12" ht="15">
      <c r="F72" s="197" t="s">
        <v>47</v>
      </c>
      <c r="G72" s="149">
        <v>0.18</v>
      </c>
      <c r="H72" s="109"/>
      <c r="I72" s="109"/>
      <c r="J72" s="182"/>
      <c r="K72" s="91">
        <f>ROUND(K71*G72,2)</f>
        <v>0</v>
      </c>
    </row>
    <row r="73" spans="2:12" ht="15">
      <c r="F73" s="195" t="s">
        <v>209</v>
      </c>
      <c r="G73" s="196"/>
      <c r="H73" s="196"/>
      <c r="I73" s="196"/>
      <c r="J73" s="202"/>
      <c r="K73" s="93">
        <f>K71+K72</f>
        <v>0</v>
      </c>
      <c r="L73" s="80"/>
    </row>
    <row r="74" spans="2:12" ht="15">
      <c r="F74" s="195" t="s">
        <v>211</v>
      </c>
      <c r="G74" s="196"/>
      <c r="H74" s="203"/>
      <c r="I74" s="196"/>
      <c r="J74" s="204"/>
      <c r="K74" s="112">
        <f>K73/100</f>
        <v>0</v>
      </c>
    </row>
    <row r="75" spans="2:12" ht="15">
      <c r="B75" s="38" t="s">
        <v>45</v>
      </c>
      <c r="I75"/>
    </row>
    <row r="76" spans="2:12" ht="15">
      <c r="B76" s="37"/>
      <c r="C76" s="40" t="s">
        <v>48</v>
      </c>
      <c r="D76" s="32"/>
      <c r="E76" s="32"/>
      <c r="I76"/>
    </row>
  </sheetData>
  <mergeCells count="55">
    <mergeCell ref="B61:D61"/>
    <mergeCell ref="B62:D62"/>
    <mergeCell ref="B63:D63"/>
    <mergeCell ref="B65:D65"/>
    <mergeCell ref="B66:D66"/>
    <mergeCell ref="B64:D64"/>
    <mergeCell ref="B49:D49"/>
    <mergeCell ref="B39:D39"/>
    <mergeCell ref="B40:D40"/>
    <mergeCell ref="B41:D41"/>
    <mergeCell ref="B42:D42"/>
    <mergeCell ref="B43:D43"/>
    <mergeCell ref="B56:D56"/>
    <mergeCell ref="B57:D57"/>
    <mergeCell ref="B53:D53"/>
    <mergeCell ref="B58:D58"/>
    <mergeCell ref="B29:D29"/>
    <mergeCell ref="B37:D37"/>
    <mergeCell ref="B32:D32"/>
    <mergeCell ref="B31:D31"/>
    <mergeCell ref="B30:D30"/>
    <mergeCell ref="B33:D33"/>
    <mergeCell ref="B34:D34"/>
    <mergeCell ref="B35:D35"/>
    <mergeCell ref="B38:D38"/>
    <mergeCell ref="B46:D46"/>
    <mergeCell ref="B47:D47"/>
    <mergeCell ref="B48:D48"/>
    <mergeCell ref="B25:D25"/>
    <mergeCell ref="B26:D26"/>
    <mergeCell ref="B27:D27"/>
    <mergeCell ref="B28:D28"/>
    <mergeCell ref="B21:D21"/>
    <mergeCell ref="B23:D23"/>
    <mergeCell ref="B24:D24"/>
    <mergeCell ref="J12:J14"/>
    <mergeCell ref="E12:E14"/>
    <mergeCell ref="B19:D19"/>
    <mergeCell ref="K12:K14"/>
    <mergeCell ref="B15:D15"/>
    <mergeCell ref="B16:D16"/>
    <mergeCell ref="B18:D18"/>
    <mergeCell ref="H12:H14"/>
    <mergeCell ref="I12:I14"/>
    <mergeCell ref="B20:D20"/>
    <mergeCell ref="B17:D17"/>
    <mergeCell ref="B12:D14"/>
    <mergeCell ref="F12:F14"/>
    <mergeCell ref="G12:G14"/>
    <mergeCell ref="B1:K1"/>
    <mergeCell ref="B3:K3"/>
    <mergeCell ref="B5:J8"/>
    <mergeCell ref="K5:K8"/>
    <mergeCell ref="B9:E9"/>
    <mergeCell ref="F9:I9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63" fitToHeight="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E7382-F313-427A-A3D7-E583DFF6B888}">
  <dimension ref="A1:J31"/>
  <sheetViews>
    <sheetView showGridLines="0" view="pageBreakPreview" zoomScaleNormal="100" zoomScaleSheetLayoutView="100" workbookViewId="0">
      <selection activeCell="H23" sqref="H23"/>
    </sheetView>
  </sheetViews>
  <sheetFormatPr baseColWidth="10" defaultColWidth="11.42578125" defaultRowHeight="12.75"/>
  <cols>
    <col min="1" max="1" width="7.7109375" style="30" customWidth="1"/>
    <col min="2" max="2" width="15.28515625" style="30" customWidth="1"/>
    <col min="3" max="3" width="20.28515625" style="30" customWidth="1"/>
    <col min="4" max="4" width="23.7109375" style="30" customWidth="1"/>
    <col min="5" max="5" width="7.85546875" style="30" bestFit="1" customWidth="1"/>
    <col min="6" max="6" width="9.5703125" style="30" customWidth="1"/>
    <col min="7" max="7" width="13.5703125" style="30" customWidth="1"/>
    <col min="8" max="8" width="21.5703125" style="30" bestFit="1" customWidth="1"/>
    <col min="9" max="9" width="7.42578125" style="30" customWidth="1"/>
    <col min="10" max="10" width="11.42578125" style="30"/>
    <col min="11" max="11" width="12.5703125" style="30" bestFit="1" customWidth="1"/>
    <col min="12" max="12" width="11.42578125" style="30"/>
    <col min="13" max="13" width="14.28515625" style="30" customWidth="1"/>
    <col min="14" max="16384" width="11.42578125" style="30"/>
  </cols>
  <sheetData>
    <row r="1" spans="1:10">
      <c r="B1" s="272"/>
      <c r="C1" s="272"/>
      <c r="D1" s="272"/>
      <c r="E1" s="272"/>
      <c r="F1" s="272"/>
      <c r="G1" s="272"/>
      <c r="H1" s="272"/>
    </row>
    <row r="2" spans="1:10" ht="18.75" customHeight="1">
      <c r="A2" s="344" t="s">
        <v>226</v>
      </c>
      <c r="B2" s="344"/>
      <c r="C2" s="344"/>
      <c r="D2" s="344"/>
      <c r="E2" s="344"/>
      <c r="F2" s="344"/>
      <c r="G2" s="344"/>
      <c r="H2" s="344"/>
    </row>
    <row r="3" spans="1:10" ht="18.75" customHeight="1">
      <c r="A3" s="32"/>
      <c r="B3" s="190"/>
      <c r="C3" s="190"/>
      <c r="D3" s="190"/>
      <c r="E3" s="190"/>
      <c r="F3" s="190"/>
      <c r="G3" s="190"/>
      <c r="H3" s="190"/>
    </row>
    <row r="4" spans="1:10" ht="63.6" customHeight="1">
      <c r="A4" s="237" t="s">
        <v>203</v>
      </c>
      <c r="B4" s="237"/>
      <c r="C4" s="350" t="s">
        <v>84</v>
      </c>
      <c r="D4" s="350"/>
      <c r="E4" s="350"/>
      <c r="F4" s="350"/>
      <c r="G4" s="350"/>
      <c r="H4" s="189" t="s">
        <v>215</v>
      </c>
    </row>
    <row r="5" spans="1:10">
      <c r="B5" s="31"/>
      <c r="C5" s="31"/>
      <c r="D5" s="31"/>
      <c r="E5" s="31"/>
      <c r="F5" s="31"/>
      <c r="G5" s="31"/>
      <c r="H5" s="31"/>
    </row>
    <row r="6" spans="1:10">
      <c r="A6" s="32" t="s">
        <v>186</v>
      </c>
      <c r="B6" s="151"/>
      <c r="C6" s="151"/>
      <c r="D6" s="151"/>
      <c r="E6" s="151"/>
      <c r="F6" s="151"/>
      <c r="G6" s="151"/>
      <c r="H6" s="151"/>
    </row>
    <row r="7" spans="1:10" ht="12.75" customHeight="1"/>
    <row r="8" spans="1:10" ht="10.5" customHeight="1">
      <c r="A8" s="253" t="s">
        <v>178</v>
      </c>
      <c r="B8" s="253" t="s">
        <v>3</v>
      </c>
      <c r="C8" s="253"/>
      <c r="D8" s="253"/>
      <c r="E8" s="253" t="s">
        <v>85</v>
      </c>
      <c r="F8" s="261" t="s">
        <v>4</v>
      </c>
      <c r="G8" s="253" t="s">
        <v>177</v>
      </c>
      <c r="H8" s="261" t="s">
        <v>82</v>
      </c>
    </row>
    <row r="9" spans="1:10">
      <c r="A9" s="253"/>
      <c r="B9" s="253"/>
      <c r="C9" s="253"/>
      <c r="D9" s="253"/>
      <c r="E9" s="253"/>
      <c r="F9" s="261"/>
      <c r="G9" s="253"/>
      <c r="H9" s="261"/>
    </row>
    <row r="10" spans="1:10" ht="16.5" customHeight="1">
      <c r="A10" s="148">
        <v>1</v>
      </c>
      <c r="B10" s="342" t="s">
        <v>221</v>
      </c>
      <c r="C10" s="342"/>
      <c r="D10" s="342"/>
      <c r="E10" s="144" t="s">
        <v>176</v>
      </c>
      <c r="F10" s="148">
        <v>1</v>
      </c>
      <c r="G10" s="152">
        <f>SUM(G11:G21)</f>
        <v>0</v>
      </c>
      <c r="H10" s="152">
        <f>F10*G10</f>
        <v>0</v>
      </c>
    </row>
    <row r="11" spans="1:10" ht="15" customHeight="1">
      <c r="A11" s="36">
        <v>1.01</v>
      </c>
      <c r="B11" s="343" t="s">
        <v>43</v>
      </c>
      <c r="C11" s="343"/>
      <c r="D11" s="343"/>
      <c r="E11" s="125" t="s">
        <v>176</v>
      </c>
      <c r="F11" s="90">
        <v>1</v>
      </c>
      <c r="G11" s="153">
        <v>0</v>
      </c>
      <c r="H11" s="154">
        <f>PRODUCT(F11:G11)</f>
        <v>0</v>
      </c>
      <c r="J11" s="30">
        <v>20000</v>
      </c>
    </row>
    <row r="12" spans="1:10">
      <c r="A12" s="36">
        <f>A11+0.01</f>
        <v>1.02</v>
      </c>
      <c r="B12" s="341" t="s">
        <v>23</v>
      </c>
      <c r="C12" s="341"/>
      <c r="D12" s="341"/>
      <c r="E12" s="125" t="s">
        <v>176</v>
      </c>
      <c r="F12" s="90">
        <v>1</v>
      </c>
      <c r="G12" s="153">
        <v>0</v>
      </c>
      <c r="H12" s="154">
        <f>PRODUCT(F12:G12)</f>
        <v>0</v>
      </c>
      <c r="J12" s="30">
        <v>12000</v>
      </c>
    </row>
    <row r="13" spans="1:10" ht="15" customHeight="1">
      <c r="A13" s="36">
        <f t="shared" ref="A13:A21" si="0">A12+0.01</f>
        <v>1.03</v>
      </c>
      <c r="B13" s="341" t="s">
        <v>63</v>
      </c>
      <c r="C13" s="341"/>
      <c r="D13" s="341"/>
      <c r="E13" s="125" t="s">
        <v>176</v>
      </c>
      <c r="F13" s="90">
        <v>1</v>
      </c>
      <c r="G13" s="153">
        <v>0</v>
      </c>
      <c r="H13" s="154">
        <f t="shared" ref="H13:H21" si="1">PRODUCT(F13:G13)</f>
        <v>0</v>
      </c>
      <c r="J13" s="30">
        <v>5587.5</v>
      </c>
    </row>
    <row r="14" spans="1:10" ht="15" customHeight="1">
      <c r="A14" s="36">
        <f t="shared" si="0"/>
        <v>1.04</v>
      </c>
      <c r="B14" s="340" t="s">
        <v>67</v>
      </c>
      <c r="C14" s="340"/>
      <c r="D14" s="340"/>
      <c r="E14" s="125" t="s">
        <v>176</v>
      </c>
      <c r="F14" s="90">
        <v>1</v>
      </c>
      <c r="G14" s="153">
        <v>0</v>
      </c>
      <c r="H14" s="154">
        <f t="shared" si="1"/>
        <v>0</v>
      </c>
      <c r="J14" s="30">
        <v>5587.5</v>
      </c>
    </row>
    <row r="15" spans="1:10" ht="15" customHeight="1">
      <c r="A15" s="36">
        <f t="shared" si="0"/>
        <v>1.05</v>
      </c>
      <c r="B15" s="341" t="s">
        <v>106</v>
      </c>
      <c r="C15" s="341"/>
      <c r="D15" s="341"/>
      <c r="E15" s="125" t="s">
        <v>176</v>
      </c>
      <c r="F15" s="90">
        <v>1</v>
      </c>
      <c r="G15" s="153">
        <v>0</v>
      </c>
      <c r="H15" s="154">
        <f t="shared" si="1"/>
        <v>0</v>
      </c>
      <c r="J15" s="30">
        <v>5587.5</v>
      </c>
    </row>
    <row r="16" spans="1:10" ht="15" customHeight="1">
      <c r="A16" s="36">
        <f t="shared" si="0"/>
        <v>1.06</v>
      </c>
      <c r="B16" s="341" t="s">
        <v>128</v>
      </c>
      <c r="C16" s="341"/>
      <c r="D16" s="341"/>
      <c r="E16" s="125" t="s">
        <v>176</v>
      </c>
      <c r="F16" s="90">
        <v>1</v>
      </c>
      <c r="G16" s="153">
        <v>0</v>
      </c>
      <c r="H16" s="154">
        <f t="shared" si="1"/>
        <v>0</v>
      </c>
      <c r="J16" s="30">
        <v>4500</v>
      </c>
    </row>
    <row r="17" spans="1:10" ht="15" customHeight="1">
      <c r="A17" s="36">
        <f t="shared" si="0"/>
        <v>1.07</v>
      </c>
      <c r="B17" s="341" t="s">
        <v>7</v>
      </c>
      <c r="C17" s="341"/>
      <c r="D17" s="341"/>
      <c r="E17" s="125" t="s">
        <v>176</v>
      </c>
      <c r="F17" s="90">
        <v>1</v>
      </c>
      <c r="G17" s="153">
        <v>0</v>
      </c>
      <c r="H17" s="154">
        <f t="shared" si="1"/>
        <v>0</v>
      </c>
      <c r="J17" s="30">
        <v>3500</v>
      </c>
    </row>
    <row r="18" spans="1:10" ht="15" customHeight="1">
      <c r="A18" s="36">
        <f t="shared" si="0"/>
        <v>1.08</v>
      </c>
      <c r="B18" s="343" t="s">
        <v>101</v>
      </c>
      <c r="C18" s="343"/>
      <c r="D18" s="343"/>
      <c r="E18" s="125" t="s">
        <v>176</v>
      </c>
      <c r="F18" s="90">
        <v>1</v>
      </c>
      <c r="G18" s="153">
        <v>0</v>
      </c>
      <c r="H18" s="154">
        <f>PRODUCT(F18:G18)</f>
        <v>0</v>
      </c>
      <c r="J18" s="30">
        <v>1260</v>
      </c>
    </row>
    <row r="19" spans="1:10" ht="15" customHeight="1">
      <c r="A19" s="36">
        <f t="shared" si="0"/>
        <v>1.0900000000000001</v>
      </c>
      <c r="B19" s="343" t="s">
        <v>95</v>
      </c>
      <c r="C19" s="343"/>
      <c r="D19" s="343"/>
      <c r="E19" s="125" t="s">
        <v>176</v>
      </c>
      <c r="F19" s="90">
        <v>1</v>
      </c>
      <c r="G19" s="153">
        <v>0</v>
      </c>
      <c r="H19" s="154">
        <f t="shared" si="1"/>
        <v>0</v>
      </c>
      <c r="J19" s="30">
        <v>500</v>
      </c>
    </row>
    <row r="20" spans="1:10" ht="15" customHeight="1">
      <c r="A20" s="14">
        <f t="shared" si="0"/>
        <v>1.1000000000000001</v>
      </c>
      <c r="B20" s="343" t="s">
        <v>97</v>
      </c>
      <c r="C20" s="343"/>
      <c r="D20" s="343"/>
      <c r="E20" s="125" t="s">
        <v>176</v>
      </c>
      <c r="F20" s="90">
        <v>1</v>
      </c>
      <c r="G20" s="153">
        <v>0</v>
      </c>
      <c r="H20" s="154">
        <f t="shared" si="1"/>
        <v>0</v>
      </c>
      <c r="J20" s="30">
        <v>35</v>
      </c>
    </row>
    <row r="21" spans="1:10" ht="15" customHeight="1">
      <c r="A21" s="36">
        <f t="shared" si="0"/>
        <v>1.1100000000000001</v>
      </c>
      <c r="B21" s="347" t="s">
        <v>183</v>
      </c>
      <c r="C21" s="348"/>
      <c r="D21" s="349"/>
      <c r="E21" s="125" t="s">
        <v>176</v>
      </c>
      <c r="F21" s="90">
        <v>1</v>
      </c>
      <c r="G21" s="153">
        <v>0</v>
      </c>
      <c r="H21" s="154">
        <f t="shared" si="1"/>
        <v>0</v>
      </c>
      <c r="J21" s="30">
        <v>300</v>
      </c>
    </row>
    <row r="22" spans="1:10" ht="15.95" customHeight="1">
      <c r="E22" s="351" t="s">
        <v>180</v>
      </c>
      <c r="F22" s="351"/>
      <c r="G22" s="352"/>
      <c r="H22" s="155">
        <f>SUM(H11:H21)</f>
        <v>0</v>
      </c>
    </row>
    <row r="23" spans="1:10" ht="15">
      <c r="B23" s="34"/>
      <c r="E23" s="345" t="s">
        <v>184</v>
      </c>
      <c r="F23" s="345"/>
      <c r="G23" s="345"/>
      <c r="H23" s="224">
        <f>'6. GG Liq.'!H13</f>
        <v>0</v>
      </c>
    </row>
    <row r="24" spans="1:10" ht="15">
      <c r="E24" s="345" t="s">
        <v>185</v>
      </c>
      <c r="F24" s="345"/>
      <c r="G24" s="345"/>
      <c r="H24" s="156">
        <f>ROUND(H22*0.08,2)</f>
        <v>0</v>
      </c>
    </row>
    <row r="25" spans="1:10" ht="15.95" customHeight="1">
      <c r="E25" s="35" t="s">
        <v>181</v>
      </c>
      <c r="H25" s="157">
        <f>H22+H23+H24</f>
        <v>0</v>
      </c>
    </row>
    <row r="26" spans="1:10" ht="15">
      <c r="E26" s="345" t="s">
        <v>179</v>
      </c>
      <c r="F26" s="345"/>
      <c r="G26" s="345"/>
      <c r="H26" s="156">
        <f>ROUND(H25*0.18,2)</f>
        <v>0</v>
      </c>
    </row>
    <row r="27" spans="1:10" ht="15.95" customHeight="1">
      <c r="D27" s="346" t="s">
        <v>182</v>
      </c>
      <c r="E27" s="346"/>
      <c r="F27" s="346"/>
      <c r="G27" s="346"/>
      <c r="H27" s="158">
        <f>H25+H26</f>
        <v>0</v>
      </c>
      <c r="J27" s="30">
        <v>79383.302800000005</v>
      </c>
    </row>
    <row r="29" spans="1:10">
      <c r="B29" s="30" t="s">
        <v>68</v>
      </c>
    </row>
    <row r="30" spans="1:10">
      <c r="B30" s="38" t="s">
        <v>45</v>
      </c>
    </row>
    <row r="31" spans="1:10" ht="15">
      <c r="B31" s="37"/>
      <c r="C31" s="40" t="s">
        <v>48</v>
      </c>
      <c r="D31" s="32"/>
      <c r="E31" s="32"/>
      <c r="F31" s="32"/>
    </row>
  </sheetData>
  <mergeCells count="27">
    <mergeCell ref="E26:G26"/>
    <mergeCell ref="D27:G27"/>
    <mergeCell ref="B21:D21"/>
    <mergeCell ref="A4:B4"/>
    <mergeCell ref="C4:G4"/>
    <mergeCell ref="E8:E9"/>
    <mergeCell ref="A8:A9"/>
    <mergeCell ref="E22:G22"/>
    <mergeCell ref="E23:G23"/>
    <mergeCell ref="E24:G24"/>
    <mergeCell ref="B13:D13"/>
    <mergeCell ref="B18:D18"/>
    <mergeCell ref="B19:D19"/>
    <mergeCell ref="B20:D20"/>
    <mergeCell ref="B17:D17"/>
    <mergeCell ref="B16:D16"/>
    <mergeCell ref="B14:D14"/>
    <mergeCell ref="B15:D15"/>
    <mergeCell ref="B1:H1"/>
    <mergeCell ref="B12:D12"/>
    <mergeCell ref="H8:H9"/>
    <mergeCell ref="B8:D9"/>
    <mergeCell ref="F8:F9"/>
    <mergeCell ref="G8:G9"/>
    <mergeCell ref="B10:D10"/>
    <mergeCell ref="B11:D11"/>
    <mergeCell ref="A2:H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fitToHeight="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D7154-02BC-4B29-8ADA-7859914A9504}">
  <dimension ref="A1:L16"/>
  <sheetViews>
    <sheetView showGridLines="0" view="pageBreakPreview" zoomScaleNormal="100" zoomScaleSheetLayoutView="100" workbookViewId="0">
      <selection activeCell="H24" sqref="H24"/>
    </sheetView>
  </sheetViews>
  <sheetFormatPr baseColWidth="10" defaultColWidth="11.42578125" defaultRowHeight="12.75"/>
  <cols>
    <col min="1" max="1" width="7.7109375" style="30" customWidth="1"/>
    <col min="2" max="2" width="15.28515625" style="30" customWidth="1"/>
    <col min="3" max="3" width="20.28515625" style="30" customWidth="1"/>
    <col min="4" max="4" width="23.7109375" style="30" customWidth="1"/>
    <col min="5" max="5" width="7.85546875" style="30" bestFit="1" customWidth="1"/>
    <col min="6" max="6" width="9.5703125" style="30" customWidth="1"/>
    <col min="7" max="7" width="13.5703125" style="30" customWidth="1"/>
    <col min="8" max="8" width="21.5703125" style="30" bestFit="1" customWidth="1"/>
    <col min="9" max="9" width="7.42578125" style="30" customWidth="1"/>
    <col min="10" max="10" width="11.42578125" style="30"/>
    <col min="11" max="11" width="12.5703125" style="30" bestFit="1" customWidth="1"/>
    <col min="12" max="12" width="11.42578125" style="30"/>
    <col min="13" max="13" width="14.28515625" style="30" customWidth="1"/>
    <col min="14" max="16384" width="11.42578125" style="30"/>
  </cols>
  <sheetData>
    <row r="1" spans="1:12">
      <c r="B1" s="272"/>
      <c r="C1" s="272"/>
      <c r="D1" s="272"/>
      <c r="E1" s="272"/>
      <c r="F1" s="272"/>
      <c r="G1" s="272"/>
      <c r="H1" s="272"/>
    </row>
    <row r="2" spans="1:12" ht="18.75" customHeight="1">
      <c r="A2" s="344" t="s">
        <v>227</v>
      </c>
      <c r="B2" s="344"/>
      <c r="C2" s="344"/>
      <c r="D2" s="344"/>
      <c r="E2" s="344"/>
      <c r="F2" s="344"/>
      <c r="G2" s="344"/>
      <c r="H2" s="344"/>
    </row>
    <row r="3" spans="1:12" ht="18.75" customHeight="1">
      <c r="A3" s="32"/>
      <c r="B3" s="190"/>
      <c r="C3" s="190"/>
      <c r="D3" s="190"/>
      <c r="E3" s="190"/>
      <c r="F3" s="190"/>
      <c r="G3" s="190"/>
      <c r="H3" s="190"/>
    </row>
    <row r="4" spans="1:12" ht="63.6" customHeight="1">
      <c r="A4" s="237" t="s">
        <v>203</v>
      </c>
      <c r="B4" s="237"/>
      <c r="C4" s="350" t="s">
        <v>84</v>
      </c>
      <c r="D4" s="350"/>
      <c r="E4" s="350"/>
      <c r="F4" s="350"/>
      <c r="G4" s="350"/>
      <c r="H4" s="189" t="s">
        <v>220</v>
      </c>
    </row>
    <row r="5" spans="1:12">
      <c r="B5" s="31"/>
      <c r="C5" s="31"/>
      <c r="D5" s="31"/>
      <c r="E5" s="31"/>
      <c r="F5" s="31"/>
      <c r="G5" s="31"/>
      <c r="H5" s="31"/>
    </row>
    <row r="6" spans="1:12">
      <c r="A6" s="32"/>
      <c r="B6" s="151"/>
      <c r="C6" s="151"/>
      <c r="D6" s="151"/>
      <c r="E6" s="151"/>
      <c r="F6" s="151"/>
      <c r="G6" s="151"/>
      <c r="H6" s="151"/>
    </row>
    <row r="7" spans="1:12" ht="12.75" customHeight="1"/>
    <row r="8" spans="1:12" ht="10.5" customHeight="1">
      <c r="A8" s="253" t="s">
        <v>178</v>
      </c>
      <c r="B8" s="253" t="s">
        <v>3</v>
      </c>
      <c r="C8" s="253"/>
      <c r="D8" s="253"/>
      <c r="E8" s="253" t="s">
        <v>85</v>
      </c>
      <c r="F8" s="261" t="s">
        <v>4</v>
      </c>
      <c r="G8" s="253" t="s">
        <v>177</v>
      </c>
      <c r="H8" s="261" t="s">
        <v>82</v>
      </c>
    </row>
    <row r="9" spans="1:12">
      <c r="A9" s="253"/>
      <c r="B9" s="253"/>
      <c r="C9" s="253"/>
      <c r="D9" s="253"/>
      <c r="E9" s="253"/>
      <c r="F9" s="261"/>
      <c r="G9" s="253"/>
      <c r="H9" s="261"/>
    </row>
    <row r="10" spans="1:12" ht="16.5" customHeight="1">
      <c r="A10" s="148"/>
      <c r="B10" s="342"/>
      <c r="C10" s="342"/>
      <c r="D10" s="342"/>
      <c r="E10" s="144"/>
      <c r="F10" s="148"/>
      <c r="G10" s="152"/>
      <c r="H10" s="152"/>
    </row>
    <row r="11" spans="1:12" ht="15" customHeight="1">
      <c r="A11" s="36">
        <v>1.01</v>
      </c>
      <c r="B11" s="343" t="s">
        <v>228</v>
      </c>
      <c r="C11" s="343"/>
      <c r="D11" s="343"/>
      <c r="E11" s="125" t="s">
        <v>102</v>
      </c>
      <c r="F11" s="90">
        <v>3</v>
      </c>
      <c r="G11" s="153">
        <v>0</v>
      </c>
      <c r="H11" s="154">
        <f>PRODUCT(F11:G11)</f>
        <v>0</v>
      </c>
    </row>
    <row r="12" spans="1:12">
      <c r="A12" s="36">
        <f>A11+0.01</f>
        <v>1.02</v>
      </c>
      <c r="B12" s="341" t="s">
        <v>229</v>
      </c>
      <c r="C12" s="341"/>
      <c r="D12" s="341"/>
      <c r="E12" s="125" t="s">
        <v>102</v>
      </c>
      <c r="F12" s="90">
        <v>1</v>
      </c>
      <c r="G12" s="153">
        <v>0</v>
      </c>
      <c r="H12" s="154">
        <f>PRODUCT(F12:G12)</f>
        <v>0</v>
      </c>
      <c r="L12" s="227"/>
    </row>
    <row r="13" spans="1:12" ht="15.95" customHeight="1">
      <c r="E13" s="351" t="s">
        <v>180</v>
      </c>
      <c r="F13" s="351"/>
      <c r="G13" s="352"/>
      <c r="H13" s="155">
        <f>SUM(H11:H12)</f>
        <v>0</v>
      </c>
    </row>
    <row r="15" spans="1:12">
      <c r="B15" s="38" t="s">
        <v>45</v>
      </c>
    </row>
    <row r="16" spans="1:12" ht="15">
      <c r="B16" s="37"/>
      <c r="C16" s="40" t="s">
        <v>48</v>
      </c>
      <c r="D16" s="32"/>
      <c r="E16" s="32"/>
      <c r="F16" s="32"/>
    </row>
  </sheetData>
  <mergeCells count="14">
    <mergeCell ref="E13:G13"/>
    <mergeCell ref="B10:D10"/>
    <mergeCell ref="B11:D11"/>
    <mergeCell ref="B12:D12"/>
    <mergeCell ref="B1:H1"/>
    <mergeCell ref="A2:H2"/>
    <mergeCell ref="A4:B4"/>
    <mergeCell ref="C4:G4"/>
    <mergeCell ref="A8:A9"/>
    <mergeCell ref="B8:D9"/>
    <mergeCell ref="E8:E9"/>
    <mergeCell ref="F8:F9"/>
    <mergeCell ref="G8:G9"/>
    <mergeCell ref="H8:H9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fitToHeight="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C3919-66D3-467A-A6D4-A5E15A2B57F6}">
  <dimension ref="A1:T29"/>
  <sheetViews>
    <sheetView showGridLines="0" view="pageBreakPreview" topLeftCell="A4" zoomScale="130" zoomScaleNormal="190" zoomScaleSheetLayoutView="130" workbookViewId="0">
      <selection activeCell="D11" sqref="D11:D26"/>
    </sheetView>
  </sheetViews>
  <sheetFormatPr baseColWidth="10" defaultRowHeight="15"/>
  <cols>
    <col min="1" max="1" width="2.42578125" customWidth="1"/>
    <col min="2" max="2" width="9.5703125" style="16" customWidth="1"/>
    <col min="3" max="3" width="45.5703125" style="16" customWidth="1"/>
    <col min="4" max="4" width="12.5703125" style="16" bestFit="1" customWidth="1"/>
    <col min="5" max="5" width="11.42578125" style="16" customWidth="1"/>
    <col min="6" max="6" width="12.28515625" style="16" bestFit="1" customWidth="1"/>
    <col min="7" max="7" width="5.42578125" customWidth="1"/>
  </cols>
  <sheetData>
    <row r="1" spans="1:20" ht="17.25">
      <c r="A1" s="5"/>
      <c r="B1" s="354" t="s">
        <v>21</v>
      </c>
      <c r="C1" s="354"/>
      <c r="D1" s="354"/>
      <c r="E1" s="354"/>
      <c r="F1" s="354"/>
      <c r="G1" s="2"/>
      <c r="H1" s="2"/>
      <c r="I1" s="2"/>
    </row>
    <row r="2" spans="1:20" ht="3.75" customHeight="1">
      <c r="A2" s="5"/>
      <c r="B2" s="20"/>
      <c r="C2" s="20"/>
      <c r="D2" s="20"/>
      <c r="E2" s="20"/>
      <c r="F2" s="20"/>
      <c r="G2" s="2"/>
      <c r="H2" s="2"/>
      <c r="I2" s="2"/>
    </row>
    <row r="3" spans="1:20" ht="18.75">
      <c r="B3" s="355" t="s">
        <v>37</v>
      </c>
      <c r="C3" s="355"/>
      <c r="D3" s="355"/>
      <c r="E3" s="355"/>
      <c r="F3" s="355"/>
      <c r="G3" s="3"/>
      <c r="H3" s="3"/>
      <c r="I3" s="2"/>
      <c r="J3" s="2"/>
    </row>
    <row r="4" spans="1:20" ht="9.75" customHeight="1" thickBot="1">
      <c r="A4" s="1"/>
      <c r="B4" s="6"/>
      <c r="C4" s="6"/>
      <c r="D4" s="6"/>
      <c r="E4" s="6"/>
      <c r="F4" s="6"/>
      <c r="G4" s="1"/>
      <c r="H4" s="1"/>
      <c r="I4" s="2"/>
      <c r="J4" s="2"/>
    </row>
    <row r="5" spans="1:20" ht="16.5" customHeight="1" thickTop="1">
      <c r="A5" s="4"/>
      <c r="B5" s="356" t="s">
        <v>33</v>
      </c>
      <c r="C5" s="357"/>
      <c r="D5" s="357"/>
      <c r="E5" s="357"/>
      <c r="F5" s="358"/>
      <c r="I5" s="2"/>
      <c r="J5" s="2"/>
    </row>
    <row r="6" spans="1:20" ht="15" customHeight="1">
      <c r="A6" s="4"/>
      <c r="B6" s="359"/>
      <c r="C6" s="282"/>
      <c r="D6" s="282"/>
      <c r="E6" s="282"/>
      <c r="F6" s="360"/>
      <c r="I6" s="2"/>
      <c r="J6" s="2"/>
    </row>
    <row r="7" spans="1:20" ht="15" customHeight="1">
      <c r="A7" s="4"/>
      <c r="B7" s="359"/>
      <c r="C7" s="282"/>
      <c r="D7" s="282"/>
      <c r="E7" s="282"/>
      <c r="F7" s="360"/>
      <c r="I7" s="2"/>
      <c r="J7" s="2"/>
    </row>
    <row r="8" spans="1:20" ht="15" customHeight="1" thickBot="1">
      <c r="A8" s="4"/>
      <c r="B8" s="361"/>
      <c r="C8" s="362"/>
      <c r="D8" s="362"/>
      <c r="E8" s="362"/>
      <c r="F8" s="363"/>
      <c r="I8" s="2"/>
      <c r="J8" s="2"/>
    </row>
    <row r="9" spans="1:20" ht="18.75" thickTop="1" thickBot="1">
      <c r="B9" s="17"/>
      <c r="C9" s="18"/>
      <c r="D9" s="18"/>
      <c r="E9" s="18"/>
      <c r="F9" s="18"/>
      <c r="I9" s="2"/>
      <c r="J9" s="2"/>
      <c r="T9" t="s">
        <v>121</v>
      </c>
    </row>
    <row r="10" spans="1:20" ht="25.5">
      <c r="B10" s="45" t="s">
        <v>26</v>
      </c>
      <c r="C10" s="46" t="s">
        <v>34</v>
      </c>
      <c r="D10" s="45" t="s">
        <v>159</v>
      </c>
      <c r="E10" s="45" t="s">
        <v>54</v>
      </c>
      <c r="F10" s="45" t="s">
        <v>32</v>
      </c>
      <c r="I10" s="2"/>
      <c r="J10" s="2"/>
    </row>
    <row r="11" spans="1:20" ht="17.25">
      <c r="B11" s="42">
        <v>1</v>
      </c>
      <c r="C11" s="122" t="s">
        <v>39</v>
      </c>
      <c r="D11" s="71"/>
      <c r="E11" s="66">
        <v>180</v>
      </c>
      <c r="F11" s="43">
        <f>D11/E11</f>
        <v>0</v>
      </c>
      <c r="I11" s="2"/>
      <c r="J11" s="2"/>
    </row>
    <row r="12" spans="1:20" ht="17.25">
      <c r="B12" s="42">
        <v>2</v>
      </c>
      <c r="C12" s="122" t="s">
        <v>52</v>
      </c>
      <c r="D12" s="71"/>
      <c r="E12" s="66">
        <v>360</v>
      </c>
      <c r="F12" s="43">
        <f t="shared" ref="F12:F26" si="0">D12/E12</f>
        <v>0</v>
      </c>
      <c r="I12" s="2"/>
      <c r="J12" s="2"/>
    </row>
    <row r="13" spans="1:20" ht="17.25">
      <c r="B13" s="42">
        <v>3</v>
      </c>
      <c r="C13" s="122" t="s">
        <v>38</v>
      </c>
      <c r="D13" s="71"/>
      <c r="E13" s="66">
        <v>60</v>
      </c>
      <c r="F13" s="43">
        <f t="shared" si="0"/>
        <v>0</v>
      </c>
      <c r="I13" s="2"/>
      <c r="J13" s="2"/>
    </row>
    <row r="14" spans="1:20" ht="15" customHeight="1">
      <c r="B14" s="42">
        <v>4</v>
      </c>
      <c r="C14" s="122" t="s">
        <v>55</v>
      </c>
      <c r="D14" s="71"/>
      <c r="E14" s="66">
        <v>360</v>
      </c>
      <c r="F14" s="43">
        <f t="shared" si="0"/>
        <v>0</v>
      </c>
    </row>
    <row r="15" spans="1:20" ht="15" customHeight="1">
      <c r="B15" s="42">
        <v>5</v>
      </c>
      <c r="C15" s="122" t="s">
        <v>162</v>
      </c>
      <c r="D15" s="71"/>
      <c r="E15" s="66">
        <f>360*2</f>
        <v>720</v>
      </c>
      <c r="F15" s="43">
        <f t="shared" si="0"/>
        <v>0</v>
      </c>
    </row>
    <row r="16" spans="1:20" ht="15" customHeight="1">
      <c r="B16" s="42">
        <v>6</v>
      </c>
      <c r="C16" s="122" t="s">
        <v>27</v>
      </c>
      <c r="D16" s="71"/>
      <c r="E16" s="66">
        <v>180</v>
      </c>
      <c r="F16" s="43">
        <f t="shared" si="0"/>
        <v>0</v>
      </c>
    </row>
    <row r="17" spans="2:6" ht="15" customHeight="1">
      <c r="B17" s="42">
        <v>7</v>
      </c>
      <c r="C17" s="122" t="s">
        <v>56</v>
      </c>
      <c r="D17" s="71"/>
      <c r="E17" s="66">
        <v>60</v>
      </c>
      <c r="F17" s="43">
        <f t="shared" si="0"/>
        <v>0</v>
      </c>
    </row>
    <row r="18" spans="2:6" ht="15" customHeight="1">
      <c r="B18" s="42">
        <v>8</v>
      </c>
      <c r="C18" s="122" t="s">
        <v>64</v>
      </c>
      <c r="D18" s="71"/>
      <c r="E18" s="66">
        <v>360</v>
      </c>
      <c r="F18" s="43">
        <f t="shared" si="0"/>
        <v>0</v>
      </c>
    </row>
    <row r="19" spans="2:6" ht="15" customHeight="1">
      <c r="B19" s="42">
        <v>9</v>
      </c>
      <c r="C19" s="122" t="s">
        <v>53</v>
      </c>
      <c r="D19" s="71"/>
      <c r="E19" s="66">
        <v>360</v>
      </c>
      <c r="F19" s="43">
        <f t="shared" si="0"/>
        <v>0</v>
      </c>
    </row>
    <row r="20" spans="2:6" ht="15" customHeight="1">
      <c r="B20" s="42">
        <v>10</v>
      </c>
      <c r="C20" s="122" t="s">
        <v>28</v>
      </c>
      <c r="D20" s="71"/>
      <c r="E20" s="66">
        <v>60</v>
      </c>
      <c r="F20" s="43">
        <f t="shared" si="0"/>
        <v>0</v>
      </c>
    </row>
    <row r="21" spans="2:6" ht="15" customHeight="1">
      <c r="B21" s="42">
        <v>11</v>
      </c>
      <c r="C21" s="122" t="s">
        <v>160</v>
      </c>
      <c r="D21" s="71"/>
      <c r="E21" s="66">
        <v>120</v>
      </c>
      <c r="F21" s="43">
        <f t="shared" si="0"/>
        <v>0</v>
      </c>
    </row>
    <row r="22" spans="2:6" ht="15" customHeight="1">
      <c r="B22" s="42">
        <v>12</v>
      </c>
      <c r="C22" s="122" t="s">
        <v>29</v>
      </c>
      <c r="D22" s="71"/>
      <c r="E22" s="66">
        <v>360</v>
      </c>
      <c r="F22" s="43">
        <f t="shared" si="0"/>
        <v>0</v>
      </c>
    </row>
    <row r="23" spans="2:6" ht="15" customHeight="1">
      <c r="B23" s="42">
        <v>13</v>
      </c>
      <c r="C23" s="122" t="s">
        <v>30</v>
      </c>
      <c r="D23" s="71"/>
      <c r="E23" s="66">
        <v>60</v>
      </c>
      <c r="F23" s="43">
        <f t="shared" si="0"/>
        <v>0</v>
      </c>
    </row>
    <row r="24" spans="2:6" ht="15" customHeight="1">
      <c r="B24" s="42">
        <v>14</v>
      </c>
      <c r="C24" s="122" t="s">
        <v>65</v>
      </c>
      <c r="D24" s="71"/>
      <c r="E24" s="66">
        <v>360</v>
      </c>
      <c r="F24" s="43">
        <f t="shared" si="0"/>
        <v>0</v>
      </c>
    </row>
    <row r="25" spans="2:6" ht="15" customHeight="1">
      <c r="B25" s="42">
        <v>15</v>
      </c>
      <c r="C25" s="122" t="s">
        <v>66</v>
      </c>
      <c r="D25" s="71"/>
      <c r="E25" s="66">
        <v>360</v>
      </c>
      <c r="F25" s="43">
        <f t="shared" si="0"/>
        <v>0</v>
      </c>
    </row>
    <row r="26" spans="2:6" ht="15" customHeight="1">
      <c r="B26" s="42">
        <v>16</v>
      </c>
      <c r="C26" s="122" t="s">
        <v>161</v>
      </c>
      <c r="D26" s="71"/>
      <c r="E26" s="66">
        <v>60</v>
      </c>
      <c r="F26" s="43">
        <f t="shared" si="0"/>
        <v>0</v>
      </c>
    </row>
    <row r="27" spans="2:6" ht="15" customHeight="1">
      <c r="B27" s="19"/>
      <c r="C27" s="18"/>
      <c r="D27" s="353" t="s">
        <v>31</v>
      </c>
      <c r="E27" s="353"/>
      <c r="F27" s="121">
        <f>SUM(F11:F26)</f>
        <v>0</v>
      </c>
    </row>
    <row r="28" spans="2:6">
      <c r="B28" s="44" t="s">
        <v>45</v>
      </c>
      <c r="C28" s="7"/>
      <c r="D28" s="353" t="s">
        <v>72</v>
      </c>
      <c r="E28" s="353"/>
      <c r="F28" s="121">
        <f>F27*30</f>
        <v>0</v>
      </c>
    </row>
    <row r="29" spans="2:6">
      <c r="B29" s="37"/>
      <c r="C29" s="40" t="s">
        <v>48</v>
      </c>
      <c r="D29" s="7"/>
      <c r="E29" s="7"/>
      <c r="F29" s="7"/>
    </row>
  </sheetData>
  <mergeCells count="5">
    <mergeCell ref="D27:E27"/>
    <mergeCell ref="D28:E28"/>
    <mergeCell ref="B1:F1"/>
    <mergeCell ref="B3:F3"/>
    <mergeCell ref="B5:F8"/>
  </mergeCells>
  <pageMargins left="0.7" right="0.7" top="0.75" bottom="0.75" header="0.3" footer="0.3"/>
  <pageSetup paperSize="9" scale="8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C1980-BC5B-48FC-ADF6-AF9E27B17B57}">
  <dimension ref="A2:T29"/>
  <sheetViews>
    <sheetView showGridLines="0" view="pageBreakPreview" zoomScale="98" zoomScaleNormal="100" zoomScaleSheetLayoutView="98" workbookViewId="0">
      <selection activeCell="H36" sqref="H36"/>
    </sheetView>
  </sheetViews>
  <sheetFormatPr baseColWidth="10" defaultColWidth="11.42578125" defaultRowHeight="12.75"/>
  <cols>
    <col min="1" max="1" width="3.7109375" style="7" customWidth="1"/>
    <col min="2" max="2" width="11.42578125" style="7"/>
    <col min="3" max="3" width="12.85546875" style="7" customWidth="1"/>
    <col min="4" max="4" width="11.42578125" style="7"/>
    <col min="5" max="5" width="17.5703125" style="7" customWidth="1"/>
    <col min="6" max="6" width="16.42578125" style="7" customWidth="1"/>
    <col min="7" max="7" width="14.5703125" style="7" customWidth="1"/>
    <col min="8" max="8" width="7.28515625" style="7" customWidth="1"/>
    <col min="9" max="9" width="16.5703125" style="7" customWidth="1"/>
    <col min="10" max="16384" width="11.42578125" style="7"/>
  </cols>
  <sheetData>
    <row r="2" spans="1:20" ht="15">
      <c r="A2" s="354"/>
      <c r="B2" s="354"/>
      <c r="C2" s="354"/>
      <c r="D2" s="354"/>
      <c r="E2" s="354"/>
      <c r="F2" s="354"/>
      <c r="G2" s="354"/>
      <c r="H2" s="354"/>
      <c r="I2" s="354"/>
    </row>
    <row r="3" spans="1:20" ht="3.75" customHeight="1"/>
    <row r="4" spans="1:20">
      <c r="B4" s="355" t="s">
        <v>219</v>
      </c>
      <c r="C4" s="355"/>
      <c r="D4" s="355"/>
      <c r="E4" s="355"/>
      <c r="F4" s="355"/>
      <c r="G4" s="355"/>
      <c r="H4" s="355"/>
      <c r="I4" s="355"/>
    </row>
    <row r="6" spans="1:20" ht="13.9" customHeight="1">
      <c r="B6" s="366" t="s">
        <v>84</v>
      </c>
      <c r="C6" s="367"/>
      <c r="D6" s="367"/>
      <c r="E6" s="367"/>
      <c r="F6" s="367"/>
      <c r="G6" s="367"/>
      <c r="H6" s="367"/>
      <c r="I6" s="368"/>
    </row>
    <row r="7" spans="1:20">
      <c r="B7" s="369"/>
      <c r="C7" s="370"/>
      <c r="D7" s="370"/>
      <c r="E7" s="370"/>
      <c r="F7" s="370"/>
      <c r="G7" s="370"/>
      <c r="H7" s="370"/>
      <c r="I7" s="371"/>
    </row>
    <row r="8" spans="1:20">
      <c r="B8" s="369"/>
      <c r="C8" s="370"/>
      <c r="D8" s="370"/>
      <c r="E8" s="370"/>
      <c r="F8" s="370"/>
      <c r="G8" s="370"/>
      <c r="H8" s="370"/>
      <c r="I8" s="371"/>
    </row>
    <row r="9" spans="1:20" ht="27" customHeight="1">
      <c r="B9" s="372"/>
      <c r="C9" s="373"/>
      <c r="D9" s="373"/>
      <c r="E9" s="373"/>
      <c r="F9" s="373"/>
      <c r="G9" s="373"/>
      <c r="H9" s="373"/>
      <c r="I9" s="374"/>
      <c r="T9" s="7" t="s">
        <v>121</v>
      </c>
    </row>
    <row r="10" spans="1:20" s="12" customFormat="1">
      <c r="B10" s="365" t="s">
        <v>10</v>
      </c>
      <c r="C10" s="365"/>
      <c r="D10" s="365"/>
      <c r="E10" s="365"/>
      <c r="F10" s="365"/>
      <c r="G10" s="365"/>
    </row>
    <row r="12" spans="1:20" s="12" customFormat="1">
      <c r="B12" s="365" t="s">
        <v>112</v>
      </c>
      <c r="C12" s="365"/>
      <c r="D12" s="365"/>
      <c r="E12" s="365"/>
      <c r="F12" s="365"/>
      <c r="G12" s="365"/>
      <c r="H12" s="365"/>
      <c r="I12" s="365"/>
    </row>
    <row r="13" spans="1:20">
      <c r="B13" s="22" t="s">
        <v>11</v>
      </c>
      <c r="C13" s="41"/>
      <c r="D13" s="7" t="s">
        <v>12</v>
      </c>
      <c r="F13" s="55"/>
      <c r="G13" s="7" t="s">
        <v>15</v>
      </c>
    </row>
    <row r="14" spans="1:20">
      <c r="D14" s="7" t="s">
        <v>13</v>
      </c>
      <c r="F14" s="101">
        <v>21</v>
      </c>
      <c r="G14" s="364"/>
      <c r="H14" s="364"/>
      <c r="I14" s="364"/>
    </row>
    <row r="15" spans="1:20" ht="13.5" thickBot="1">
      <c r="D15" s="7" t="s">
        <v>14</v>
      </c>
      <c r="F15" s="21"/>
      <c r="I15" s="111">
        <f>+E16*C13</f>
        <v>0</v>
      </c>
    </row>
    <row r="16" spans="1:20" ht="13.5" thickBot="1">
      <c r="C16" s="12" t="s">
        <v>16</v>
      </c>
      <c r="E16" s="101">
        <v>4577631.0666666673</v>
      </c>
      <c r="F16" s="21"/>
      <c r="G16" s="23" t="s">
        <v>17</v>
      </c>
      <c r="H16" s="24"/>
      <c r="I16" s="25">
        <f>ROUND(I15*F14*F13/12,2)</f>
        <v>0</v>
      </c>
      <c r="K16" s="111"/>
    </row>
    <row r="17" spans="1:9">
      <c r="C17" s="7" t="s">
        <v>20</v>
      </c>
      <c r="G17" s="7" t="s">
        <v>78</v>
      </c>
      <c r="I17" s="26">
        <f>I16/F14</f>
        <v>0</v>
      </c>
    </row>
    <row r="18" spans="1:9">
      <c r="I18" s="27"/>
    </row>
    <row r="19" spans="1:9">
      <c r="C19" s="12"/>
      <c r="E19" s="21"/>
      <c r="F19" s="21"/>
      <c r="G19" s="12"/>
      <c r="H19" s="12"/>
      <c r="I19" s="28"/>
    </row>
    <row r="20" spans="1:9">
      <c r="B20" s="365" t="s">
        <v>109</v>
      </c>
      <c r="C20" s="365"/>
      <c r="D20" s="365"/>
      <c r="E20" s="365"/>
      <c r="F20" s="365"/>
      <c r="G20" s="365"/>
      <c r="H20" s="365"/>
      <c r="I20" s="365"/>
    </row>
    <row r="21" spans="1:9">
      <c r="B21" s="22" t="s">
        <v>11</v>
      </c>
      <c r="C21" s="41"/>
      <c r="D21" s="7" t="s">
        <v>12</v>
      </c>
      <c r="F21" s="55"/>
      <c r="G21" s="7" t="s">
        <v>15</v>
      </c>
    </row>
    <row r="22" spans="1:9">
      <c r="D22" s="7" t="s">
        <v>13</v>
      </c>
      <c r="F22" s="101">
        <f>15+6</f>
        <v>21</v>
      </c>
      <c r="G22" s="364"/>
      <c r="H22" s="364"/>
      <c r="I22" s="364"/>
    </row>
    <row r="23" spans="1:9">
      <c r="D23" s="7" t="s">
        <v>18</v>
      </c>
    </row>
    <row r="24" spans="1:9" ht="13.5" thickBot="1">
      <c r="I24" s="111">
        <f>+E25*C21</f>
        <v>0</v>
      </c>
    </row>
    <row r="25" spans="1:9" ht="13.5" thickBot="1">
      <c r="C25" s="12" t="s">
        <v>16</v>
      </c>
      <c r="E25" s="112"/>
      <c r="F25" s="21"/>
      <c r="G25" s="23" t="s">
        <v>17</v>
      </c>
      <c r="H25" s="24"/>
      <c r="I25" s="25">
        <f>ROUND((I24*F21*F22/12)*0.5,2)</f>
        <v>0</v>
      </c>
    </row>
    <row r="26" spans="1:9">
      <c r="C26" s="7" t="s">
        <v>20</v>
      </c>
      <c r="G26" s="7" t="s">
        <v>78</v>
      </c>
      <c r="I26" s="26">
        <f>I25/F22</f>
        <v>0</v>
      </c>
    </row>
    <row r="27" spans="1:9">
      <c r="I27" s="11"/>
    </row>
    <row r="28" spans="1:9">
      <c r="A28" s="38" t="s">
        <v>45</v>
      </c>
      <c r="B28" s="30"/>
    </row>
    <row r="29" spans="1:9" ht="15">
      <c r="A29" s="37"/>
      <c r="B29" s="40" t="s">
        <v>48</v>
      </c>
    </row>
  </sheetData>
  <mergeCells count="8">
    <mergeCell ref="G14:I14"/>
    <mergeCell ref="G22:I22"/>
    <mergeCell ref="A2:I2"/>
    <mergeCell ref="B4:I4"/>
    <mergeCell ref="B10:G10"/>
    <mergeCell ref="B20:I20"/>
    <mergeCell ref="B12:I12"/>
    <mergeCell ref="B6:I9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  <colBreaks count="1" manualBreakCount="1">
    <brk id="9" max="5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0B9CE-3340-4909-8C26-C49E20A904D1}">
  <dimension ref="B2:T32"/>
  <sheetViews>
    <sheetView showGridLines="0" topLeftCell="A7" workbookViewId="0">
      <selection activeCell="K31" sqref="K31"/>
    </sheetView>
  </sheetViews>
  <sheetFormatPr baseColWidth="10" defaultRowHeight="15"/>
  <cols>
    <col min="8" max="8" width="17.5703125" bestFit="1" customWidth="1"/>
    <col min="9" max="9" width="14.42578125" customWidth="1"/>
  </cols>
  <sheetData>
    <row r="2" spans="2:20" ht="14.45" customHeight="1">
      <c r="B2" s="366" t="s">
        <v>84</v>
      </c>
      <c r="C2" s="367"/>
      <c r="D2" s="367"/>
      <c r="E2" s="367"/>
      <c r="F2" s="367"/>
      <c r="G2" s="367"/>
      <c r="H2" s="367"/>
      <c r="I2" s="368"/>
    </row>
    <row r="3" spans="2:20">
      <c r="B3" s="369"/>
      <c r="C3" s="370"/>
      <c r="D3" s="370"/>
      <c r="E3" s="370"/>
      <c r="F3" s="370"/>
      <c r="G3" s="370"/>
      <c r="H3" s="370"/>
      <c r="I3" s="371"/>
    </row>
    <row r="4" spans="2:20">
      <c r="B4" s="369"/>
      <c r="C4" s="370"/>
      <c r="D4" s="370"/>
      <c r="E4" s="370"/>
      <c r="F4" s="370"/>
      <c r="G4" s="370"/>
      <c r="H4" s="370"/>
      <c r="I4" s="371"/>
    </row>
    <row r="5" spans="2:20">
      <c r="B5" s="369"/>
      <c r="C5" s="370"/>
      <c r="D5" s="370"/>
      <c r="E5" s="370"/>
      <c r="F5" s="370"/>
      <c r="G5" s="370"/>
      <c r="H5" s="370"/>
      <c r="I5" s="371"/>
    </row>
    <row r="6" spans="2:20">
      <c r="B6" s="372"/>
      <c r="C6" s="373"/>
      <c r="D6" s="373"/>
      <c r="E6" s="373"/>
      <c r="F6" s="373"/>
      <c r="G6" s="373"/>
      <c r="H6" s="373"/>
      <c r="I6" s="374"/>
    </row>
    <row r="7" spans="2:20" ht="38.25" customHeight="1">
      <c r="B7" s="375" t="s">
        <v>139</v>
      </c>
      <c r="C7" s="376"/>
      <c r="D7" s="376"/>
      <c r="E7" s="376"/>
      <c r="F7" s="376"/>
      <c r="G7" s="376"/>
      <c r="H7" s="376"/>
      <c r="I7" s="376"/>
    </row>
    <row r="8" spans="2:20" ht="63.75">
      <c r="B8" s="377" t="s">
        <v>3</v>
      </c>
      <c r="C8" s="378"/>
      <c r="D8" s="379"/>
      <c r="E8" s="57" t="s">
        <v>57</v>
      </c>
      <c r="F8" s="58" t="s">
        <v>58</v>
      </c>
      <c r="G8" s="57" t="s">
        <v>83</v>
      </c>
      <c r="H8" s="57" t="s">
        <v>59</v>
      </c>
      <c r="I8" s="57" t="s">
        <v>60</v>
      </c>
    </row>
    <row r="9" spans="2:20">
      <c r="B9" s="380"/>
      <c r="C9" s="381"/>
      <c r="D9" s="382"/>
      <c r="E9" s="59"/>
      <c r="F9" s="60"/>
      <c r="G9" s="59"/>
      <c r="H9" s="59"/>
      <c r="I9" s="59"/>
      <c r="T9" t="s">
        <v>121</v>
      </c>
    </row>
    <row r="10" spans="2:20" ht="12.75" customHeight="1">
      <c r="B10" s="62" t="s">
        <v>62</v>
      </c>
      <c r="C10" s="63"/>
      <c r="D10" s="63"/>
      <c r="E10" s="64"/>
      <c r="F10" s="64"/>
      <c r="G10" s="64"/>
      <c r="H10" s="64"/>
      <c r="I10" s="65"/>
    </row>
    <row r="11" spans="2:20">
      <c r="B11" s="383" t="s">
        <v>43</v>
      </c>
      <c r="C11" s="383"/>
      <c r="D11" s="383"/>
      <c r="E11" s="88">
        <v>1</v>
      </c>
      <c r="F11" s="88">
        <v>5</v>
      </c>
      <c r="G11" s="88"/>
      <c r="H11" s="89">
        <f>'2. Superv. Directa'!H14</f>
        <v>0</v>
      </c>
      <c r="I11" s="88">
        <f>(E11*F11*G11)</f>
        <v>0</v>
      </c>
    </row>
    <row r="12" spans="2:20" ht="15" customHeight="1">
      <c r="B12" s="383" t="s">
        <v>23</v>
      </c>
      <c r="C12" s="383"/>
      <c r="D12" s="383"/>
      <c r="E12" s="88">
        <v>1</v>
      </c>
      <c r="F12" s="88">
        <v>5</v>
      </c>
      <c r="G12" s="88"/>
      <c r="H12" s="89">
        <f>'2. Superv. Directa'!H15</f>
        <v>0</v>
      </c>
      <c r="I12" s="88">
        <f>(E12*F12*G12)</f>
        <v>0</v>
      </c>
    </row>
    <row r="13" spans="2:20">
      <c r="B13" s="383" t="s">
        <v>63</v>
      </c>
      <c r="C13" s="383"/>
      <c r="D13" s="383"/>
      <c r="E13" s="88">
        <v>1</v>
      </c>
      <c r="F13" s="88">
        <v>5</v>
      </c>
      <c r="G13" s="88"/>
      <c r="H13" s="89">
        <f>'2. Superv. Directa'!H17</f>
        <v>0</v>
      </c>
      <c r="I13" s="88">
        <f t="shared" ref="I13" si="0">(E13*F13*G13)</f>
        <v>0</v>
      </c>
    </row>
    <row r="14" spans="2:20">
      <c r="B14" s="383" t="s">
        <v>67</v>
      </c>
      <c r="C14" s="383"/>
      <c r="D14" s="383"/>
      <c r="E14" s="88">
        <v>1</v>
      </c>
      <c r="F14" s="88">
        <v>5</v>
      </c>
      <c r="G14" s="88"/>
      <c r="H14" s="89">
        <f>'2. Superv. Directa'!H18</f>
        <v>0</v>
      </c>
      <c r="I14" s="88">
        <f>(E14*F14*G14)</f>
        <v>0</v>
      </c>
    </row>
    <row r="15" spans="2:20" ht="15" customHeight="1">
      <c r="B15" s="99"/>
      <c r="C15" s="99"/>
      <c r="D15" s="99"/>
      <c r="E15" s="100"/>
      <c r="F15" s="100"/>
      <c r="G15" s="100"/>
      <c r="H15" s="100"/>
      <c r="I15" s="100"/>
    </row>
    <row r="16" spans="2:20">
      <c r="B16" s="30"/>
      <c r="C16" s="31"/>
      <c r="D16" s="33" t="s">
        <v>111</v>
      </c>
      <c r="E16" s="31"/>
      <c r="F16" s="31"/>
      <c r="G16" s="32"/>
      <c r="I16" s="102">
        <f>SUM(I11:I15)</f>
        <v>0</v>
      </c>
    </row>
    <row r="17" spans="2:9">
      <c r="B17" s="30"/>
      <c r="C17" s="30"/>
      <c r="D17" s="30"/>
      <c r="E17" s="30"/>
      <c r="F17" s="30"/>
      <c r="G17" s="30"/>
      <c r="I17" s="30"/>
    </row>
    <row r="18" spans="2:9" ht="33" customHeight="1">
      <c r="B18" s="375" t="s">
        <v>140</v>
      </c>
      <c r="C18" s="376"/>
      <c r="D18" s="376"/>
      <c r="E18" s="376"/>
      <c r="F18" s="376"/>
      <c r="G18" s="376"/>
      <c r="H18" s="376"/>
      <c r="I18" s="376"/>
    </row>
    <row r="19" spans="2:9" ht="63.75">
      <c r="B19" s="377" t="s">
        <v>3</v>
      </c>
      <c r="C19" s="378"/>
      <c r="D19" s="379"/>
      <c r="E19" s="57" t="s">
        <v>57</v>
      </c>
      <c r="F19" s="58" t="s">
        <v>58</v>
      </c>
      <c r="G19" s="57" t="s">
        <v>83</v>
      </c>
      <c r="H19" s="57" t="s">
        <v>59</v>
      </c>
      <c r="I19" s="57" t="s">
        <v>60</v>
      </c>
    </row>
    <row r="20" spans="2:9">
      <c r="B20" s="380" t="s">
        <v>61</v>
      </c>
      <c r="C20" s="381"/>
      <c r="D20" s="382"/>
      <c r="E20" s="59"/>
      <c r="F20" s="60"/>
      <c r="G20" s="59"/>
      <c r="H20" s="59"/>
      <c r="I20" s="59"/>
    </row>
    <row r="21" spans="2:9">
      <c r="B21" s="62" t="s">
        <v>62</v>
      </c>
      <c r="C21" s="63"/>
      <c r="D21" s="63"/>
      <c r="E21" s="64"/>
      <c r="F21" s="64"/>
      <c r="G21" s="64"/>
      <c r="H21" s="64"/>
      <c r="I21" s="65"/>
    </row>
    <row r="22" spans="2:9">
      <c r="B22" s="383" t="s">
        <v>43</v>
      </c>
      <c r="C22" s="383"/>
      <c r="D22" s="383"/>
      <c r="E22" s="88">
        <v>1</v>
      </c>
      <c r="F22" s="88">
        <v>15</v>
      </c>
      <c r="G22" s="88"/>
      <c r="H22" s="89">
        <f>'2. Superv. Directa'!H14</f>
        <v>0</v>
      </c>
      <c r="I22" s="88">
        <f>(E22*F22*G22)</f>
        <v>0</v>
      </c>
    </row>
    <row r="23" spans="2:9">
      <c r="B23" s="383" t="s">
        <v>23</v>
      </c>
      <c r="C23" s="383"/>
      <c r="D23" s="383"/>
      <c r="E23" s="88">
        <v>1</v>
      </c>
      <c r="F23" s="88">
        <v>15</v>
      </c>
      <c r="G23" s="88"/>
      <c r="H23" s="89">
        <f>'2. Superv. Directa'!H15</f>
        <v>0</v>
      </c>
      <c r="I23" s="88">
        <f t="shared" ref="I23:I26" si="1">(E23*F23*G23)</f>
        <v>0</v>
      </c>
    </row>
    <row r="24" spans="2:9">
      <c r="B24" s="383" t="s">
        <v>63</v>
      </c>
      <c r="C24" s="383"/>
      <c r="D24" s="383"/>
      <c r="E24" s="88">
        <v>1</v>
      </c>
      <c r="F24" s="88">
        <v>15</v>
      </c>
      <c r="G24" s="88"/>
      <c r="H24" s="89">
        <f>'2. Superv. Directa'!H17</f>
        <v>0</v>
      </c>
      <c r="I24" s="88">
        <f t="shared" si="1"/>
        <v>0</v>
      </c>
    </row>
    <row r="25" spans="2:9" ht="15" customHeight="1">
      <c r="B25" s="383" t="s">
        <v>130</v>
      </c>
      <c r="C25" s="383"/>
      <c r="D25" s="383"/>
      <c r="E25" s="88">
        <v>1</v>
      </c>
      <c r="F25" s="88">
        <v>15</v>
      </c>
      <c r="G25" s="88"/>
      <c r="H25" s="89">
        <f>'2. Superv. Directa'!H21</f>
        <v>0</v>
      </c>
      <c r="I25" s="88">
        <f t="shared" si="1"/>
        <v>0</v>
      </c>
    </row>
    <row r="26" spans="2:9">
      <c r="B26" s="383" t="s">
        <v>128</v>
      </c>
      <c r="C26" s="383"/>
      <c r="D26" s="383"/>
      <c r="E26" s="88">
        <v>1</v>
      </c>
      <c r="F26" s="88">
        <v>15</v>
      </c>
      <c r="G26" s="88"/>
      <c r="H26" s="89">
        <f>'2. Superv. Directa'!H26</f>
        <v>0</v>
      </c>
      <c r="I26" s="88">
        <f t="shared" si="1"/>
        <v>0</v>
      </c>
    </row>
    <row r="27" spans="2:9">
      <c r="B27" s="99"/>
      <c r="C27" s="99"/>
      <c r="D27" s="99"/>
      <c r="E27" s="100"/>
      <c r="F27" s="100"/>
      <c r="G27" s="100"/>
      <c r="H27" s="100"/>
      <c r="I27" s="100"/>
    </row>
    <row r="28" spans="2:9">
      <c r="B28" s="30"/>
      <c r="C28" s="31"/>
      <c r="D28" s="33" t="s">
        <v>111</v>
      </c>
      <c r="E28" s="31"/>
      <c r="F28" s="31"/>
      <c r="G28" s="32"/>
      <c r="I28" s="102">
        <f>SUM(I22:I27)</f>
        <v>0</v>
      </c>
    </row>
    <row r="29" spans="2:9">
      <c r="B29" s="30"/>
      <c r="C29" s="30"/>
      <c r="D29" s="30"/>
      <c r="E29" s="30"/>
      <c r="F29" s="30"/>
      <c r="G29" s="30"/>
      <c r="I29" s="30"/>
    </row>
    <row r="30" spans="2:9">
      <c r="B30" s="30"/>
      <c r="C30" s="30"/>
      <c r="D30" s="30"/>
      <c r="E30" s="30"/>
      <c r="F30" s="30"/>
      <c r="G30" s="30"/>
      <c r="I30" s="30"/>
    </row>
    <row r="31" spans="2:9">
      <c r="B31" s="38" t="s">
        <v>45</v>
      </c>
      <c r="C31" s="30"/>
      <c r="D31" s="30"/>
      <c r="E31" s="30"/>
      <c r="F31" s="30"/>
      <c r="G31" s="30"/>
      <c r="H31" s="30"/>
    </row>
    <row r="32" spans="2:9">
      <c r="B32" s="37"/>
      <c r="C32" s="40" t="s">
        <v>48</v>
      </c>
      <c r="D32" s="32"/>
      <c r="E32" s="32"/>
      <c r="F32" s="30"/>
      <c r="G32" s="30"/>
      <c r="H32" s="30"/>
    </row>
  </sheetData>
  <mergeCells count="16">
    <mergeCell ref="B19:D19"/>
    <mergeCell ref="B20:D20"/>
    <mergeCell ref="B22:D22"/>
    <mergeCell ref="B23:D23"/>
    <mergeCell ref="B26:D26"/>
    <mergeCell ref="B24:D24"/>
    <mergeCell ref="B25:D25"/>
    <mergeCell ref="B2:I6"/>
    <mergeCell ref="B7:I7"/>
    <mergeCell ref="B8:D8"/>
    <mergeCell ref="B9:D9"/>
    <mergeCell ref="B18:I18"/>
    <mergeCell ref="B13:D13"/>
    <mergeCell ref="B14:D14"/>
    <mergeCell ref="B11:D11"/>
    <mergeCell ref="B12:D12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4E9A5-FB25-4EB8-A6CD-8916E5A0BE4E}">
  <dimension ref="B2:T42"/>
  <sheetViews>
    <sheetView topLeftCell="A13" workbookViewId="0">
      <selection activeCell="D8" sqref="D8"/>
    </sheetView>
  </sheetViews>
  <sheetFormatPr baseColWidth="10" defaultRowHeight="15"/>
  <cols>
    <col min="2" max="2" width="58" bestFit="1" customWidth="1"/>
    <col min="3" max="11" width="7.42578125" bestFit="1" customWidth="1"/>
    <col min="12" max="17" width="8.5703125" bestFit="1" customWidth="1"/>
    <col min="18" max="18" width="7.28515625" bestFit="1" customWidth="1"/>
    <col min="20" max="25" width="7.42578125" bestFit="1" customWidth="1"/>
    <col min="26" max="26" width="6.140625" bestFit="1" customWidth="1"/>
  </cols>
  <sheetData>
    <row r="2" spans="2:17">
      <c r="B2" s="123" t="s">
        <v>158</v>
      </c>
      <c r="C2" s="384" t="s">
        <v>167</v>
      </c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</row>
    <row r="3" spans="2:17">
      <c r="B3" s="116" t="s">
        <v>156</v>
      </c>
      <c r="C3" s="116" t="s">
        <v>141</v>
      </c>
      <c r="D3" s="116" t="s">
        <v>142</v>
      </c>
      <c r="E3" s="116" t="s">
        <v>143</v>
      </c>
      <c r="F3" s="116" t="s">
        <v>144</v>
      </c>
      <c r="G3" s="116" t="s">
        <v>145</v>
      </c>
      <c r="H3" s="116" t="s">
        <v>146</v>
      </c>
      <c r="I3" s="116" t="s">
        <v>147</v>
      </c>
      <c r="J3" s="116" t="s">
        <v>148</v>
      </c>
      <c r="K3" s="116" t="s">
        <v>149</v>
      </c>
      <c r="L3" s="116" t="s">
        <v>150</v>
      </c>
      <c r="M3" s="116" t="s">
        <v>151</v>
      </c>
      <c r="N3" s="116" t="s">
        <v>152</v>
      </c>
      <c r="O3" s="116" t="s">
        <v>153</v>
      </c>
      <c r="P3" s="116" t="s">
        <v>154</v>
      </c>
      <c r="Q3" s="116" t="s">
        <v>155</v>
      </c>
    </row>
    <row r="4" spans="2:17" ht="15" customHeight="1">
      <c r="B4" s="114" t="s">
        <v>43</v>
      </c>
      <c r="C4" s="115">
        <v>1</v>
      </c>
      <c r="D4" s="115">
        <v>1</v>
      </c>
      <c r="E4" s="115">
        <v>1</v>
      </c>
      <c r="F4" s="115">
        <v>1</v>
      </c>
      <c r="G4" s="115">
        <v>1</v>
      </c>
      <c r="H4" s="115">
        <v>1</v>
      </c>
      <c r="I4" s="115">
        <v>1</v>
      </c>
      <c r="J4" s="115">
        <v>1</v>
      </c>
      <c r="K4" s="115">
        <v>1</v>
      </c>
      <c r="L4" s="115">
        <v>1</v>
      </c>
      <c r="M4" s="115">
        <v>1</v>
      </c>
      <c r="N4" s="115">
        <v>1</v>
      </c>
      <c r="O4" s="115">
        <v>1</v>
      </c>
      <c r="P4" s="115">
        <v>1</v>
      </c>
      <c r="Q4" s="115">
        <v>1</v>
      </c>
    </row>
    <row r="5" spans="2:17" ht="15" customHeight="1">
      <c r="B5" s="114" t="s">
        <v>23</v>
      </c>
      <c r="C5" s="115">
        <v>1</v>
      </c>
      <c r="D5" s="115">
        <v>1</v>
      </c>
      <c r="E5" s="115">
        <v>1</v>
      </c>
      <c r="F5" s="115">
        <v>1</v>
      </c>
      <c r="G5" s="115">
        <v>1</v>
      </c>
      <c r="H5" s="115">
        <v>1</v>
      </c>
      <c r="I5" s="115">
        <v>1</v>
      </c>
      <c r="J5" s="115">
        <v>1</v>
      </c>
      <c r="K5" s="115">
        <v>1</v>
      </c>
      <c r="L5" s="115">
        <v>1</v>
      </c>
      <c r="M5" s="115">
        <v>1</v>
      </c>
      <c r="N5" s="115">
        <v>1</v>
      </c>
      <c r="O5" s="115">
        <v>1</v>
      </c>
      <c r="P5" s="115">
        <v>1</v>
      </c>
      <c r="Q5" s="115">
        <v>1</v>
      </c>
    </row>
    <row r="6" spans="2:17" ht="15" customHeight="1">
      <c r="B6" s="114" t="s">
        <v>170</v>
      </c>
      <c r="C6" s="115">
        <v>1</v>
      </c>
      <c r="D6" s="115">
        <v>1</v>
      </c>
      <c r="E6" s="115">
        <v>1</v>
      </c>
      <c r="F6" s="115">
        <v>1</v>
      </c>
      <c r="G6" s="115">
        <v>1</v>
      </c>
      <c r="H6" s="115">
        <v>1</v>
      </c>
      <c r="I6" s="115">
        <v>1</v>
      </c>
      <c r="J6" s="115">
        <v>1</v>
      </c>
      <c r="K6" s="115">
        <v>1</v>
      </c>
      <c r="L6" s="115">
        <v>1</v>
      </c>
      <c r="M6" s="115">
        <v>1</v>
      </c>
      <c r="N6" s="115">
        <v>1</v>
      </c>
      <c r="O6" s="115">
        <v>1</v>
      </c>
      <c r="P6" s="115">
        <v>1</v>
      </c>
      <c r="Q6" s="115">
        <v>1</v>
      </c>
    </row>
    <row r="7" spans="2:17" ht="15" customHeight="1">
      <c r="B7" s="114" t="s">
        <v>63</v>
      </c>
      <c r="C7" s="115">
        <v>1</v>
      </c>
      <c r="D7" s="115">
        <v>1</v>
      </c>
      <c r="E7" s="115">
        <v>1</v>
      </c>
      <c r="F7" s="115">
        <v>1</v>
      </c>
      <c r="G7" s="115">
        <v>1</v>
      </c>
      <c r="H7" s="115">
        <v>1</v>
      </c>
      <c r="I7" s="115">
        <v>1</v>
      </c>
      <c r="J7" s="115">
        <v>1</v>
      </c>
      <c r="K7" s="115">
        <v>1</v>
      </c>
      <c r="L7" s="115">
        <v>1</v>
      </c>
      <c r="M7" s="115">
        <v>1</v>
      </c>
      <c r="N7" s="115">
        <v>1</v>
      </c>
      <c r="O7" s="115">
        <v>1</v>
      </c>
      <c r="P7" s="115">
        <v>1</v>
      </c>
      <c r="Q7" s="115">
        <v>1</v>
      </c>
    </row>
    <row r="8" spans="2:17" ht="15" customHeight="1">
      <c r="B8" s="114" t="s">
        <v>67</v>
      </c>
      <c r="C8" s="115">
        <v>1</v>
      </c>
      <c r="D8" s="115">
        <v>1</v>
      </c>
      <c r="E8" s="115">
        <v>1</v>
      </c>
      <c r="F8" s="115">
        <v>1</v>
      </c>
      <c r="G8" s="115">
        <v>1</v>
      </c>
      <c r="H8" s="115">
        <v>1</v>
      </c>
      <c r="I8" s="115">
        <v>1</v>
      </c>
      <c r="J8" s="115">
        <v>1</v>
      </c>
      <c r="K8" s="115">
        <v>1</v>
      </c>
      <c r="L8" s="115">
        <v>1</v>
      </c>
      <c r="M8" s="115">
        <v>1</v>
      </c>
      <c r="N8" s="115">
        <v>1</v>
      </c>
      <c r="O8" s="115">
        <v>1</v>
      </c>
      <c r="P8" s="115">
        <v>1</v>
      </c>
      <c r="Q8" s="115">
        <v>1</v>
      </c>
    </row>
    <row r="9" spans="2:17" ht="15" customHeight="1">
      <c r="B9" s="114" t="s">
        <v>113</v>
      </c>
      <c r="C9" s="115">
        <v>1</v>
      </c>
      <c r="D9" s="115">
        <v>1</v>
      </c>
      <c r="E9" s="115">
        <v>1</v>
      </c>
      <c r="F9" s="115">
        <v>1</v>
      </c>
      <c r="G9" s="115">
        <v>1</v>
      </c>
      <c r="H9" s="115">
        <v>1</v>
      </c>
      <c r="I9" s="115">
        <v>1</v>
      </c>
      <c r="J9" s="115">
        <v>1</v>
      </c>
      <c r="K9" s="115">
        <v>1</v>
      </c>
      <c r="L9" s="115">
        <v>1</v>
      </c>
      <c r="M9" s="115">
        <v>1</v>
      </c>
      <c r="N9" s="115">
        <v>1</v>
      </c>
      <c r="O9" s="115">
        <v>1</v>
      </c>
      <c r="P9" s="115">
        <v>1</v>
      </c>
      <c r="Q9" s="115">
        <v>1</v>
      </c>
    </row>
    <row r="10" spans="2:17" ht="15" customHeight="1">
      <c r="B10" s="114" t="s">
        <v>129</v>
      </c>
      <c r="C10" s="115"/>
      <c r="D10" s="115"/>
      <c r="E10" s="115"/>
      <c r="F10" s="115"/>
      <c r="G10" s="115"/>
      <c r="H10" s="115"/>
      <c r="I10" s="115">
        <v>1</v>
      </c>
      <c r="J10" s="115">
        <v>1</v>
      </c>
      <c r="K10" s="115">
        <v>1</v>
      </c>
      <c r="L10" s="115">
        <v>1</v>
      </c>
      <c r="M10" s="115">
        <v>1</v>
      </c>
      <c r="N10" s="115">
        <v>1</v>
      </c>
      <c r="O10" s="115">
        <v>1</v>
      </c>
      <c r="P10" s="115">
        <v>1</v>
      </c>
      <c r="Q10" s="115">
        <v>1</v>
      </c>
    </row>
    <row r="11" spans="2:17" ht="15" customHeight="1">
      <c r="B11" s="114" t="s">
        <v>130</v>
      </c>
      <c r="C11" s="115"/>
      <c r="D11" s="115"/>
      <c r="E11" s="115"/>
      <c r="F11" s="115"/>
      <c r="G11" s="115"/>
      <c r="H11" s="115"/>
      <c r="I11" s="115">
        <v>1</v>
      </c>
      <c r="J11" s="115">
        <v>1</v>
      </c>
      <c r="K11" s="115">
        <v>1</v>
      </c>
      <c r="L11" s="115">
        <v>1</v>
      </c>
      <c r="M11" s="115">
        <v>1</v>
      </c>
      <c r="N11" s="115">
        <v>1</v>
      </c>
      <c r="O11" s="115">
        <v>1</v>
      </c>
      <c r="P11" s="115">
        <v>1</v>
      </c>
      <c r="Q11" s="115">
        <v>1</v>
      </c>
    </row>
    <row r="12" spans="2:17" ht="15" customHeight="1">
      <c r="B12" s="114" t="s">
        <v>131</v>
      </c>
      <c r="C12" s="115"/>
      <c r="D12" s="115"/>
      <c r="E12" s="115"/>
      <c r="F12" s="115"/>
      <c r="G12" s="115"/>
      <c r="H12" s="115"/>
      <c r="I12" s="115">
        <v>1</v>
      </c>
      <c r="J12" s="115">
        <v>1</v>
      </c>
      <c r="K12" s="115">
        <v>1</v>
      </c>
      <c r="L12" s="115">
        <v>1</v>
      </c>
      <c r="M12" s="115">
        <v>1</v>
      </c>
      <c r="N12" s="115">
        <v>1</v>
      </c>
      <c r="O12" s="115">
        <v>1</v>
      </c>
      <c r="P12" s="115">
        <v>1</v>
      </c>
      <c r="Q12" s="115">
        <v>1</v>
      </c>
    </row>
    <row r="13" spans="2:17" ht="15" customHeight="1">
      <c r="B13" s="114" t="s">
        <v>132</v>
      </c>
      <c r="C13" s="115"/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>
        <v>1</v>
      </c>
      <c r="O13" s="115">
        <v>1</v>
      </c>
      <c r="P13" s="115">
        <v>1</v>
      </c>
      <c r="Q13" s="115">
        <v>1</v>
      </c>
    </row>
    <row r="14" spans="2:17" ht="15" customHeight="1">
      <c r="B14" s="114" t="s">
        <v>163</v>
      </c>
      <c r="C14" s="115">
        <v>1</v>
      </c>
      <c r="D14" s="115">
        <v>1</v>
      </c>
      <c r="E14" s="115">
        <v>1</v>
      </c>
      <c r="F14" s="115">
        <v>1</v>
      </c>
      <c r="G14" s="115">
        <v>1</v>
      </c>
      <c r="H14" s="115">
        <v>1</v>
      </c>
      <c r="I14" s="115">
        <v>1</v>
      </c>
      <c r="J14" s="115">
        <v>1</v>
      </c>
      <c r="K14" s="115">
        <v>1</v>
      </c>
      <c r="L14" s="115">
        <v>1</v>
      </c>
      <c r="M14" s="115">
        <v>1</v>
      </c>
      <c r="N14" s="115">
        <v>1</v>
      </c>
      <c r="O14" s="115">
        <v>1</v>
      </c>
      <c r="P14" s="115">
        <v>1</v>
      </c>
      <c r="Q14" s="115">
        <v>1</v>
      </c>
    </row>
    <row r="15" spans="2:17" ht="15" customHeight="1">
      <c r="B15" s="114" t="s">
        <v>126</v>
      </c>
      <c r="C15" s="115">
        <v>1</v>
      </c>
      <c r="D15" s="115">
        <v>1</v>
      </c>
      <c r="E15" s="115">
        <v>1</v>
      </c>
      <c r="F15" s="115">
        <v>1</v>
      </c>
      <c r="G15" s="115">
        <v>1</v>
      </c>
      <c r="H15" s="115">
        <v>1</v>
      </c>
      <c r="I15" s="115">
        <v>1</v>
      </c>
      <c r="J15" s="115">
        <v>1</v>
      </c>
      <c r="K15" s="115">
        <v>1</v>
      </c>
      <c r="L15" s="115"/>
      <c r="M15" s="115"/>
      <c r="N15" s="115"/>
      <c r="O15" s="115"/>
      <c r="P15" s="115"/>
      <c r="Q15" s="115"/>
    </row>
    <row r="16" spans="2:17">
      <c r="B16" s="114" t="s">
        <v>128</v>
      </c>
      <c r="C16" s="115">
        <v>1</v>
      </c>
      <c r="D16" s="115">
        <v>1</v>
      </c>
      <c r="E16" s="115">
        <v>1</v>
      </c>
      <c r="F16" s="115">
        <v>1</v>
      </c>
      <c r="G16" s="115">
        <v>1</v>
      </c>
      <c r="H16" s="115">
        <v>1</v>
      </c>
      <c r="I16" s="115">
        <v>1</v>
      </c>
      <c r="J16" s="115">
        <v>1</v>
      </c>
      <c r="K16" s="115">
        <v>1</v>
      </c>
      <c r="L16" s="115">
        <v>1</v>
      </c>
      <c r="M16" s="115">
        <v>1</v>
      </c>
      <c r="N16" s="115">
        <v>1</v>
      </c>
      <c r="O16" s="115">
        <v>1</v>
      </c>
      <c r="P16" s="115">
        <v>1</v>
      </c>
      <c r="Q16" s="115">
        <v>1</v>
      </c>
    </row>
    <row r="17" spans="2:20" ht="15" customHeight="1">
      <c r="B17" s="114" t="s">
        <v>127</v>
      </c>
      <c r="C17" s="115">
        <v>1</v>
      </c>
      <c r="D17" s="115">
        <v>1</v>
      </c>
      <c r="E17" s="115">
        <v>1</v>
      </c>
      <c r="F17" s="115">
        <v>1</v>
      </c>
      <c r="G17" s="115">
        <v>1</v>
      </c>
      <c r="H17" s="115">
        <v>1</v>
      </c>
      <c r="I17" s="115">
        <v>1</v>
      </c>
      <c r="J17" s="115">
        <v>1</v>
      </c>
      <c r="K17" s="115">
        <v>1</v>
      </c>
      <c r="L17" s="115">
        <v>1</v>
      </c>
      <c r="M17" s="115">
        <v>1</v>
      </c>
      <c r="N17" s="115">
        <v>1</v>
      </c>
      <c r="O17" s="115">
        <v>1</v>
      </c>
      <c r="P17" s="115">
        <v>1</v>
      </c>
      <c r="Q17" s="115">
        <v>1</v>
      </c>
    </row>
    <row r="18" spans="2:20">
      <c r="B18" s="114" t="s">
        <v>7</v>
      </c>
      <c r="C18" s="115">
        <v>1</v>
      </c>
      <c r="D18" s="115">
        <v>1</v>
      </c>
      <c r="E18" s="115">
        <v>1</v>
      </c>
      <c r="F18" s="115">
        <v>1</v>
      </c>
      <c r="G18" s="115">
        <v>1</v>
      </c>
      <c r="H18" s="115">
        <v>1</v>
      </c>
      <c r="I18" s="115">
        <v>1</v>
      </c>
      <c r="J18" s="115">
        <v>1</v>
      </c>
      <c r="K18" s="115">
        <v>1</v>
      </c>
      <c r="L18" s="115">
        <v>1</v>
      </c>
      <c r="M18" s="115">
        <v>1</v>
      </c>
      <c r="N18" s="115">
        <v>1</v>
      </c>
      <c r="O18" s="115">
        <v>1</v>
      </c>
      <c r="P18" s="115">
        <v>1</v>
      </c>
      <c r="Q18" s="115">
        <v>1</v>
      </c>
    </row>
    <row r="19" spans="2:20">
      <c r="B19" s="114" t="s">
        <v>6</v>
      </c>
      <c r="C19" s="115">
        <v>2</v>
      </c>
      <c r="D19" s="115">
        <v>2</v>
      </c>
      <c r="E19" s="115">
        <v>2</v>
      </c>
      <c r="F19" s="115">
        <v>2</v>
      </c>
      <c r="G19" s="115">
        <v>2</v>
      </c>
      <c r="H19" s="115">
        <v>2</v>
      </c>
      <c r="I19" s="115">
        <v>2</v>
      </c>
      <c r="J19" s="115">
        <v>2</v>
      </c>
      <c r="K19" s="115">
        <v>2</v>
      </c>
      <c r="L19" s="115">
        <v>2</v>
      </c>
      <c r="M19" s="115">
        <v>2</v>
      </c>
      <c r="N19" s="115">
        <v>2</v>
      </c>
      <c r="O19" s="115">
        <v>2</v>
      </c>
      <c r="P19" s="115">
        <v>2</v>
      </c>
      <c r="Q19" s="115">
        <v>2</v>
      </c>
    </row>
    <row r="20" spans="2:20" s="119" customFormat="1">
      <c r="B20" s="118" t="s">
        <v>165</v>
      </c>
      <c r="C20" s="118">
        <f t="shared" ref="C20:Q20" si="0">SUM(C4:C18)</f>
        <v>11</v>
      </c>
      <c r="D20" s="118">
        <f t="shared" si="0"/>
        <v>11</v>
      </c>
      <c r="E20" s="118">
        <f t="shared" si="0"/>
        <v>11</v>
      </c>
      <c r="F20" s="118">
        <f t="shared" si="0"/>
        <v>11</v>
      </c>
      <c r="G20" s="118">
        <f t="shared" si="0"/>
        <v>11</v>
      </c>
      <c r="H20" s="118">
        <f t="shared" si="0"/>
        <v>11</v>
      </c>
      <c r="I20" s="118">
        <f t="shared" si="0"/>
        <v>14</v>
      </c>
      <c r="J20" s="118">
        <f t="shared" si="0"/>
        <v>14</v>
      </c>
      <c r="K20" s="118">
        <f t="shared" si="0"/>
        <v>14</v>
      </c>
      <c r="L20" s="118">
        <f t="shared" si="0"/>
        <v>13</v>
      </c>
      <c r="M20" s="118">
        <f t="shared" si="0"/>
        <v>13</v>
      </c>
      <c r="N20" s="118">
        <f t="shared" si="0"/>
        <v>14</v>
      </c>
      <c r="O20" s="118">
        <f t="shared" si="0"/>
        <v>14</v>
      </c>
      <c r="P20" s="118">
        <f t="shared" si="0"/>
        <v>14</v>
      </c>
      <c r="Q20" s="118">
        <f t="shared" si="0"/>
        <v>14</v>
      </c>
      <c r="R20" s="120">
        <f>ROUND(AVERAGE(C20:Q20),0)</f>
        <v>13</v>
      </c>
      <c r="S20"/>
      <c r="T20"/>
    </row>
    <row r="21" spans="2:20" s="119" customFormat="1">
      <c r="B21" s="118" t="s">
        <v>166</v>
      </c>
      <c r="C21" s="118">
        <f t="shared" ref="C21:Q21" si="1">SUM(C4:C19)</f>
        <v>13</v>
      </c>
      <c r="D21" s="118">
        <f t="shared" si="1"/>
        <v>13</v>
      </c>
      <c r="E21" s="118">
        <f t="shared" si="1"/>
        <v>13</v>
      </c>
      <c r="F21" s="118">
        <f t="shared" si="1"/>
        <v>13</v>
      </c>
      <c r="G21" s="118">
        <f t="shared" si="1"/>
        <v>13</v>
      </c>
      <c r="H21" s="118">
        <f t="shared" si="1"/>
        <v>13</v>
      </c>
      <c r="I21" s="118">
        <f t="shared" si="1"/>
        <v>16</v>
      </c>
      <c r="J21" s="118">
        <f t="shared" si="1"/>
        <v>16</v>
      </c>
      <c r="K21" s="118">
        <f t="shared" si="1"/>
        <v>16</v>
      </c>
      <c r="L21" s="118">
        <f t="shared" si="1"/>
        <v>15</v>
      </c>
      <c r="M21" s="118">
        <f t="shared" si="1"/>
        <v>15</v>
      </c>
      <c r="N21" s="118">
        <f t="shared" si="1"/>
        <v>16</v>
      </c>
      <c r="O21" s="118">
        <f t="shared" si="1"/>
        <v>16</v>
      </c>
      <c r="P21" s="118">
        <f t="shared" si="1"/>
        <v>16</v>
      </c>
      <c r="Q21" s="118">
        <f t="shared" si="1"/>
        <v>16</v>
      </c>
      <c r="R21" s="120">
        <f>ROUND(AVERAGE(C21:Q21),0)</f>
        <v>15</v>
      </c>
      <c r="S21"/>
      <c r="T21"/>
    </row>
    <row r="23" spans="2:20">
      <c r="B23" s="123" t="s">
        <v>158</v>
      </c>
      <c r="C23" s="384" t="s">
        <v>168</v>
      </c>
      <c r="D23" s="384"/>
      <c r="E23" s="384"/>
      <c r="F23" s="384"/>
      <c r="G23" s="384"/>
      <c r="H23" s="384"/>
    </row>
    <row r="24" spans="2:20">
      <c r="B24" s="116" t="s">
        <v>156</v>
      </c>
      <c r="C24" s="116" t="s">
        <v>141</v>
      </c>
      <c r="D24" s="116" t="s">
        <v>142</v>
      </c>
      <c r="E24" s="116" t="s">
        <v>143</v>
      </c>
      <c r="F24" s="116" t="s">
        <v>144</v>
      </c>
      <c r="G24" s="116" t="s">
        <v>145</v>
      </c>
      <c r="H24" s="116" t="s">
        <v>146</v>
      </c>
    </row>
    <row r="25" spans="2:20">
      <c r="B25" s="114" t="s">
        <v>43</v>
      </c>
      <c r="C25" s="115">
        <v>1</v>
      </c>
      <c r="D25" s="115">
        <v>1</v>
      </c>
      <c r="E25" s="115">
        <v>1</v>
      </c>
      <c r="F25" s="115">
        <v>1</v>
      </c>
      <c r="G25" s="115">
        <v>1</v>
      </c>
      <c r="H25" s="115">
        <v>1</v>
      </c>
    </row>
    <row r="26" spans="2:20">
      <c r="B26" s="114" t="s">
        <v>23</v>
      </c>
      <c r="C26" s="117"/>
      <c r="D26" s="117"/>
      <c r="E26" s="117"/>
      <c r="F26" s="117"/>
      <c r="G26" s="117"/>
      <c r="H26" s="117"/>
    </row>
    <row r="27" spans="2:20">
      <c r="B27" s="114" t="s">
        <v>170</v>
      </c>
      <c r="C27" s="115"/>
      <c r="D27" s="115"/>
      <c r="E27" s="115"/>
      <c r="F27" s="117"/>
      <c r="G27" s="117"/>
      <c r="H27" s="117"/>
    </row>
    <row r="28" spans="2:20">
      <c r="B28" s="114" t="s">
        <v>63</v>
      </c>
      <c r="C28" s="115">
        <v>1</v>
      </c>
      <c r="D28" s="115">
        <v>1</v>
      </c>
      <c r="E28" s="115">
        <v>1</v>
      </c>
      <c r="F28" s="115">
        <v>1</v>
      </c>
      <c r="G28" s="115">
        <v>1</v>
      </c>
      <c r="H28" s="115">
        <v>1</v>
      </c>
    </row>
    <row r="29" spans="2:20">
      <c r="B29" s="114" t="s">
        <v>67</v>
      </c>
      <c r="C29" s="115">
        <v>1</v>
      </c>
      <c r="D29" s="115">
        <v>1</v>
      </c>
      <c r="E29" s="115">
        <v>1</v>
      </c>
      <c r="F29" s="115">
        <v>1</v>
      </c>
      <c r="G29" s="115">
        <v>1</v>
      </c>
      <c r="H29" s="115">
        <v>1</v>
      </c>
    </row>
    <row r="30" spans="2:20">
      <c r="B30" s="114" t="s">
        <v>113</v>
      </c>
      <c r="C30" s="117"/>
      <c r="D30" s="117"/>
      <c r="E30" s="117"/>
      <c r="F30" s="117"/>
      <c r="G30" s="117"/>
      <c r="H30" s="117"/>
    </row>
    <row r="31" spans="2:20">
      <c r="B31" s="114" t="s">
        <v>129</v>
      </c>
      <c r="C31" s="117"/>
      <c r="D31" s="117"/>
      <c r="E31" s="117"/>
      <c r="F31" s="117"/>
      <c r="G31" s="117"/>
      <c r="H31" s="117"/>
    </row>
    <row r="32" spans="2:20">
      <c r="B32" s="114" t="s">
        <v>130</v>
      </c>
      <c r="C32" s="117"/>
      <c r="D32" s="117"/>
      <c r="E32" s="117"/>
      <c r="F32" s="117"/>
      <c r="G32" s="117"/>
      <c r="H32" s="117"/>
    </row>
    <row r="33" spans="2:9">
      <c r="B33" s="114" t="s">
        <v>131</v>
      </c>
      <c r="C33" s="117"/>
      <c r="D33" s="117"/>
      <c r="E33" s="117"/>
      <c r="F33" s="117"/>
      <c r="G33" s="117"/>
      <c r="H33" s="117"/>
    </row>
    <row r="34" spans="2:9">
      <c r="B34" s="114" t="s">
        <v>132</v>
      </c>
      <c r="C34" s="115">
        <v>1</v>
      </c>
      <c r="D34" s="115">
        <v>1</v>
      </c>
      <c r="E34" s="115">
        <v>1</v>
      </c>
      <c r="F34" s="115">
        <v>1</v>
      </c>
      <c r="G34" s="115">
        <v>1</v>
      </c>
      <c r="H34" s="115">
        <v>1</v>
      </c>
    </row>
    <row r="35" spans="2:9">
      <c r="B35" s="114" t="s">
        <v>163</v>
      </c>
      <c r="C35" s="115"/>
      <c r="D35" s="115"/>
      <c r="E35" s="115"/>
      <c r="F35" s="115"/>
      <c r="G35" s="115"/>
      <c r="H35" s="115"/>
    </row>
    <row r="36" spans="2:9">
      <c r="B36" s="114" t="s">
        <v>126</v>
      </c>
      <c r="C36" s="117"/>
      <c r="D36" s="117"/>
      <c r="E36" s="117"/>
      <c r="F36" s="117"/>
      <c r="G36" s="117"/>
      <c r="H36" s="117"/>
    </row>
    <row r="37" spans="2:9">
      <c r="B37" s="114" t="s">
        <v>128</v>
      </c>
      <c r="C37" s="117"/>
      <c r="D37" s="117"/>
      <c r="E37" s="117"/>
      <c r="F37" s="117"/>
      <c r="G37" s="117"/>
      <c r="H37" s="117"/>
    </row>
    <row r="38" spans="2:9">
      <c r="B38" s="114" t="s">
        <v>127</v>
      </c>
      <c r="C38" s="117"/>
      <c r="D38" s="117"/>
      <c r="E38" s="117"/>
      <c r="F38" s="117"/>
      <c r="G38" s="117"/>
      <c r="H38" s="117"/>
    </row>
    <row r="39" spans="2:9">
      <c r="B39" s="114" t="s">
        <v>7</v>
      </c>
      <c r="C39" s="115">
        <v>1</v>
      </c>
      <c r="D39" s="115">
        <v>1</v>
      </c>
      <c r="E39" s="115">
        <v>1</v>
      </c>
      <c r="F39" s="115">
        <v>1</v>
      </c>
      <c r="G39" s="115">
        <v>1</v>
      </c>
      <c r="H39" s="115">
        <v>1</v>
      </c>
    </row>
    <row r="40" spans="2:9">
      <c r="B40" s="114" t="s">
        <v>6</v>
      </c>
      <c r="C40" s="115">
        <v>1</v>
      </c>
      <c r="D40" s="115">
        <v>1</v>
      </c>
      <c r="E40" s="115">
        <v>1</v>
      </c>
      <c r="F40" s="115">
        <v>1</v>
      </c>
      <c r="G40" s="115">
        <v>1</v>
      </c>
      <c r="H40" s="115">
        <v>1</v>
      </c>
    </row>
    <row r="41" spans="2:9">
      <c r="B41" s="118" t="s">
        <v>165</v>
      </c>
      <c r="C41" s="118">
        <f t="shared" ref="C41:H41" si="2">SUM(C25:C39)</f>
        <v>5</v>
      </c>
      <c r="D41" s="118">
        <f t="shared" si="2"/>
        <v>5</v>
      </c>
      <c r="E41" s="118">
        <f t="shared" si="2"/>
        <v>5</v>
      </c>
      <c r="F41" s="118">
        <f t="shared" si="2"/>
        <v>5</v>
      </c>
      <c r="G41" s="118">
        <f t="shared" si="2"/>
        <v>5</v>
      </c>
      <c r="H41" s="118">
        <f t="shared" si="2"/>
        <v>5</v>
      </c>
      <c r="I41" s="120">
        <f>AVERAGE(C41:H41)</f>
        <v>5</v>
      </c>
    </row>
    <row r="42" spans="2:9">
      <c r="B42" s="118" t="s">
        <v>166</v>
      </c>
      <c r="C42" s="118">
        <f t="shared" ref="C42:H42" si="3">SUM(C25:C40)</f>
        <v>6</v>
      </c>
      <c r="D42" s="118">
        <f t="shared" si="3"/>
        <v>6</v>
      </c>
      <c r="E42" s="118">
        <f t="shared" si="3"/>
        <v>6</v>
      </c>
      <c r="F42" s="118">
        <f t="shared" si="3"/>
        <v>6</v>
      </c>
      <c r="G42" s="118">
        <f t="shared" si="3"/>
        <v>6</v>
      </c>
      <c r="H42" s="118">
        <f t="shared" si="3"/>
        <v>6</v>
      </c>
      <c r="I42" s="120">
        <f>AVERAGE(C42:H42)</f>
        <v>6</v>
      </c>
    </row>
  </sheetData>
  <mergeCells count="2">
    <mergeCell ref="C2:Q2"/>
    <mergeCell ref="C23:H23"/>
  </mergeCells>
  <phoneticPr fontId="56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FC85E387018AE4D95A3A8C381E9089F" ma:contentTypeVersion="19" ma:contentTypeDescription="Crear nuevo documento." ma:contentTypeScope="" ma:versionID="155b9649fd64613af696ceb8298321d9">
  <xsd:schema xmlns:xsd="http://www.w3.org/2001/XMLSchema" xmlns:xs="http://www.w3.org/2001/XMLSchema" xmlns:p="http://schemas.microsoft.com/office/2006/metadata/properties" xmlns:ns1="http://schemas.microsoft.com/sharepoint/v3" xmlns:ns2="4a65971f-fe70-4c6a-ba57-ef04f9ffbfe8" xmlns:ns3="dd3edd4d-85ab-44bc-b7c6-05ed63df9aad" targetNamespace="http://schemas.microsoft.com/office/2006/metadata/properties" ma:root="true" ma:fieldsID="d072581b0d4023728a17789f781f608c" ns1:_="" ns2:_="" ns3:_="">
    <xsd:import namespace="http://schemas.microsoft.com/sharepoint/v3"/>
    <xsd:import namespace="4a65971f-fe70-4c6a-ba57-ef04f9ffbfe8"/>
    <xsd:import namespace="dd3edd4d-85ab-44bc-b7c6-05ed63df9aa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 ma:readOnly="false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65971f-fe70-4c6a-ba57-ef04f9ffbf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f136364-d481-4ea5-9ac7-80593dc26d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hidden="true" ma:internalName="MediaServiceOCR" ma:readOnly="true">
      <xsd:simpleType>
        <xsd:restriction base="dms:Note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hidden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3edd4d-85ab-44bc-b7c6-05ed63df9aa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hidden="true" ma:internalName="SharedWithDetails" ma:readOnly="true">
      <xsd:simpleType>
        <xsd:restriction base="dms:Note"/>
      </xsd:simpleType>
    </xsd:element>
    <xsd:element name="TaxCatchAll" ma:index="14" nillable="true" ma:displayName="Taxonomy Catch All Column" ma:hidden="true" ma:list="{27ffdfaa-83e2-401d-b4c9-4f76773fae7c}" ma:internalName="TaxCatchAll" ma:readOnly="false" ma:showField="CatchAllData" ma:web="dd3edd4d-85ab-44bc-b7c6-05ed63df9a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Tipo de contenido"/>
        <xsd:element ref="dc:title" minOccurs="0" maxOccurs="1" ma:index="1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d3edd4d-85ab-44bc-b7c6-05ed63df9aad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4a65971f-fe70-4c6a-ba57-ef04f9ffbfe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65DB84A-84FB-4669-AD04-E656651081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C82926-6F4D-4D23-9EEC-BA933A5357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a65971f-fe70-4c6a-ba57-ef04f9ffbfe8"/>
    <ds:schemaRef ds:uri="dd3edd4d-85ab-44bc-b7c6-05ed63df9a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59F430A-36BB-408E-80EC-07300E59F0D4}">
  <ds:schemaRefs>
    <ds:schemaRef ds:uri="http://schemas.microsoft.com/office/2006/metadata/properties"/>
    <ds:schemaRef ds:uri="http://schemas.microsoft.com/office/infopath/2007/PartnerControls"/>
    <ds:schemaRef ds:uri="dd3edd4d-85ab-44bc-b7c6-05ed63df9aad"/>
    <ds:schemaRef ds:uri="http://schemas.microsoft.com/sharepoint/v3"/>
    <ds:schemaRef ds:uri="4a65971f-fe70-4c6a-ba57-ef04f9ffbfe8"/>
  </ds:schemaRefs>
</ds:datastoreItem>
</file>

<file path=docMetadata/LabelInfo.xml><?xml version="1.0" encoding="utf-8"?>
<clbl:labelList xmlns:clbl="http://schemas.microsoft.com/office/2020/mipLabelMetadata">
  <clbl:label id="{cd359f99-b3e2-480b-a4c9-374c3a5b1c98}" enabled="1" method="Privileged" siteId="{8d6a4984-8ee0-4a36-b405-d678f47fda9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14</vt:i4>
      </vt:variant>
    </vt:vector>
  </HeadingPairs>
  <TitlesOfParts>
    <vt:vector size="24" baseType="lpstr">
      <vt:lpstr>1. Resumen</vt:lpstr>
      <vt:lpstr>2. Superv. Directa</vt:lpstr>
      <vt:lpstr>3. Recepción Obra</vt:lpstr>
      <vt:lpstr>4. Puesta Servicio</vt:lpstr>
      <vt:lpstr>5. Liquidación</vt:lpstr>
      <vt:lpstr>6. GG Liq.</vt:lpstr>
      <vt:lpstr>Epp</vt:lpstr>
      <vt:lpstr>Financieros</vt:lpstr>
      <vt:lpstr>Costos x rev. document</vt:lpstr>
      <vt:lpstr>Permanencia</vt:lpstr>
      <vt:lpstr>'1. Resumen'!Área_de_impresión</vt:lpstr>
      <vt:lpstr>'2. Superv. Directa'!Área_de_impresión</vt:lpstr>
      <vt:lpstr>'3. Recepción Obra'!Área_de_impresión</vt:lpstr>
      <vt:lpstr>'4. Puesta Servicio'!Área_de_impresión</vt:lpstr>
      <vt:lpstr>'5. Liquidación'!Área_de_impresión</vt:lpstr>
      <vt:lpstr>'6. GG Liq.'!Área_de_impresión</vt:lpstr>
      <vt:lpstr>'Costos x rev. document'!Área_de_impresión</vt:lpstr>
      <vt:lpstr>Epp!Área_de_impresión</vt:lpstr>
      <vt:lpstr>Financieros!Área_de_impresión</vt:lpstr>
      <vt:lpstr>'2. Superv. Directa'!Títulos_a_imprimir</vt:lpstr>
      <vt:lpstr>'3. Recepción Obra'!Títulos_a_imprimir</vt:lpstr>
      <vt:lpstr>'4. Puesta Servicio'!Títulos_a_imprimir</vt:lpstr>
      <vt:lpstr>'5. Liquidación'!Títulos_a_imprimir</vt:lpstr>
      <vt:lpstr>'6. GG Liq.'!Títulos_a_imprimir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Jorge Diez Canseco Angulo</cp:lastModifiedBy>
  <cp:lastPrinted>2026-04-09T15:52:51Z</cp:lastPrinted>
  <dcterms:created xsi:type="dcterms:W3CDTF">2013-05-20T16:41:44Z</dcterms:created>
  <dcterms:modified xsi:type="dcterms:W3CDTF">2026-04-16T22:17:36Z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0x010100AFC85E387018AE4D95A3A8C381E9089F</vt:lpwstr>
  </property>
  <property fmtid="{D5CDD505-2E9C-101B-9397-08002B2CF9AE}" pid="3" name="MediaServiceImageTags">
    <vt:lpwstr/>
  </property>
</Properties>
</file>